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Q:\00 Dokumenty práce\22 práce 2026\040_ZŠ Český DUB _voda\Rozpočet a výkaz\"/>
    </mc:Choice>
  </mc:AlternateContent>
  <bookViews>
    <workbookView xWindow="0" yWindow="0" windowWidth="0" windowHeight="0"/>
  </bookViews>
  <sheets>
    <sheet name="Rekapitulace stavby" sheetId="1" r:id="rId1"/>
    <sheet name="26_040_0000 - ZŠ rekonstr..." sheetId="2" r:id="rId2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'26_040_0000 - ZŠ rekonstr...'!$C$83:$K$177</definedName>
    <definedName name="_xlnm.Print_Area" localSheetId="1">'26_040_0000 - ZŠ rekonstr...'!$C$4:$J$37,'26_040_0000 - ZŠ rekonstr...'!$C$73:$J$177</definedName>
    <definedName name="_xlnm.Print_Titles" localSheetId="1">'26_040_0000 - ZŠ rekonstr...'!$83:$83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177"/>
  <c r="BH177"/>
  <c r="BG177"/>
  <c r="BF177"/>
  <c r="T177"/>
  <c r="T176"/>
  <c r="R177"/>
  <c r="R176"/>
  <c r="P177"/>
  <c r="P176"/>
  <c r="BI174"/>
  <c r="BH174"/>
  <c r="BG174"/>
  <c r="BF174"/>
  <c r="T174"/>
  <c r="T173"/>
  <c r="R174"/>
  <c r="R173"/>
  <c r="P174"/>
  <c r="P173"/>
  <c r="BI172"/>
  <c r="BH172"/>
  <c r="BG172"/>
  <c r="BF172"/>
  <c r="T172"/>
  <c r="R172"/>
  <c r="P172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2"/>
  <c r="BH102"/>
  <c r="BG102"/>
  <c r="BF102"/>
  <c r="T102"/>
  <c r="T101"/>
  <c r="R102"/>
  <c r="R101"/>
  <c r="P102"/>
  <c r="P101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90"/>
  <c r="BH90"/>
  <c r="BG90"/>
  <c r="BF90"/>
  <c r="T90"/>
  <c r="R90"/>
  <c r="P90"/>
  <c r="BI87"/>
  <c r="BH87"/>
  <c r="BG87"/>
  <c r="BF87"/>
  <c r="T87"/>
  <c r="T86"/>
  <c r="R87"/>
  <c r="R86"/>
  <c r="P87"/>
  <c r="P86"/>
  <c r="J81"/>
  <c r="J80"/>
  <c r="F80"/>
  <c r="F78"/>
  <c r="E76"/>
  <c r="J51"/>
  <c r="J50"/>
  <c r="F50"/>
  <c r="F48"/>
  <c r="E46"/>
  <c r="J16"/>
  <c r="E16"/>
  <c r="F81"/>
  <c r="J15"/>
  <c r="J10"/>
  <c r="J48"/>
  <c i="1" r="L50"/>
  <c r="AM50"/>
  <c r="AM49"/>
  <c r="L49"/>
  <c r="AM47"/>
  <c r="L47"/>
  <c r="L45"/>
  <c r="L44"/>
  <c i="2" r="J177"/>
  <c r="BK172"/>
  <c r="BK170"/>
  <c r="J167"/>
  <c r="J162"/>
  <c r="J160"/>
  <c r="BK159"/>
  <c r="J156"/>
  <c r="BK154"/>
  <c r="J153"/>
  <c r="J152"/>
  <c r="BK150"/>
  <c r="J145"/>
  <c r="BK144"/>
  <c r="J140"/>
  <c r="J138"/>
  <c r="J116"/>
  <c r="J112"/>
  <c r="J107"/>
  <c r="BK106"/>
  <c r="BK100"/>
  <c r="BK95"/>
  <c r="BK90"/>
  <c r="J174"/>
  <c r="BK177"/>
  <c r="BK174"/>
  <c r="J172"/>
  <c r="J170"/>
  <c r="J164"/>
  <c r="BK160"/>
  <c r="J159"/>
  <c r="BK158"/>
  <c r="BK156"/>
  <c r="J154"/>
  <c r="BK153"/>
  <c r="BK152"/>
  <c r="J150"/>
  <c r="J148"/>
  <c r="J147"/>
  <c r="BK145"/>
  <c r="BK138"/>
  <c r="J136"/>
  <c r="BK134"/>
  <c r="J132"/>
  <c r="J130"/>
  <c r="J128"/>
  <c r="BK120"/>
  <c r="J118"/>
  <c r="J114"/>
  <c r="J110"/>
  <c r="J109"/>
  <c r="J100"/>
  <c r="J98"/>
  <c r="J95"/>
  <c r="BK91"/>
  <c r="BK164"/>
  <c r="BK162"/>
  <c r="J158"/>
  <c r="BK147"/>
  <c r="BK140"/>
  <c r="BK132"/>
  <c r="BK130"/>
  <c r="BK148"/>
  <c r="J144"/>
  <c r="J142"/>
  <c r="BK136"/>
  <c r="J134"/>
  <c r="BK128"/>
  <c r="J126"/>
  <c r="BK124"/>
  <c r="BK122"/>
  <c r="BK112"/>
  <c r="J108"/>
  <c r="J106"/>
  <c r="J105"/>
  <c r="BK102"/>
  <c r="BK96"/>
  <c r="J91"/>
  <c r="J87"/>
  <c i="1" r="AS54"/>
  <c i="2" r="BK142"/>
  <c r="J124"/>
  <c r="J122"/>
  <c r="BK118"/>
  <c r="BK116"/>
  <c r="BK114"/>
  <c r="BK109"/>
  <c r="BK107"/>
  <c r="BK105"/>
  <c r="J96"/>
  <c r="BK93"/>
  <c r="BK167"/>
  <c r="BK126"/>
  <c r="J120"/>
  <c r="BK110"/>
  <c r="BK108"/>
  <c r="BK98"/>
  <c r="J90"/>
  <c r="J102"/>
  <c r="J93"/>
  <c r="BK87"/>
  <c l="1" r="R92"/>
  <c r="P89"/>
  <c r="P85"/>
  <c r="BK92"/>
  <c r="J92"/>
  <c r="J59"/>
  <c r="P92"/>
  <c r="BK89"/>
  <c r="J89"/>
  <c r="J58"/>
  <c r="R89"/>
  <c r="R85"/>
  <c r="R84"/>
  <c r="T89"/>
  <c r="T85"/>
  <c r="T84"/>
  <c r="T92"/>
  <c r="BK104"/>
  <c r="J104"/>
  <c r="J62"/>
  <c r="P104"/>
  <c r="R104"/>
  <c r="R103"/>
  <c r="T104"/>
  <c r="T103"/>
  <c r="BK157"/>
  <c r="J157"/>
  <c r="J63"/>
  <c r="P157"/>
  <c r="R157"/>
  <c r="T157"/>
  <c r="BK163"/>
  <c r="J163"/>
  <c r="J64"/>
  <c r="P163"/>
  <c r="R163"/>
  <c r="T163"/>
  <c r="BE91"/>
  <c r="BE106"/>
  <c r="BE156"/>
  <c r="J78"/>
  <c r="BE87"/>
  <c r="BE95"/>
  <c r="BE96"/>
  <c r="BE107"/>
  <c r="BE122"/>
  <c r="BE124"/>
  <c r="F51"/>
  <c r="BE90"/>
  <c r="BE120"/>
  <c r="BE132"/>
  <c r="BE100"/>
  <c r="BE109"/>
  <c r="BE110"/>
  <c r="BE114"/>
  <c r="BE130"/>
  <c r="BE136"/>
  <c r="BE138"/>
  <c r="BE93"/>
  <c r="BE98"/>
  <c r="BE128"/>
  <c r="BE148"/>
  <c r="BE150"/>
  <c r="BE153"/>
  <c r="BE154"/>
  <c r="BE160"/>
  <c r="BE164"/>
  <c r="BE102"/>
  <c r="BE105"/>
  <c r="BE112"/>
  <c r="BE116"/>
  <c r="BE140"/>
  <c r="BE142"/>
  <c r="BE144"/>
  <c r="BE159"/>
  <c r="BE167"/>
  <c r="BK101"/>
  <c r="J101"/>
  <c r="J60"/>
  <c r="BE174"/>
  <c r="BK176"/>
  <c r="J176"/>
  <c r="J66"/>
  <c r="BE108"/>
  <c r="BE118"/>
  <c r="BE126"/>
  <c r="BE134"/>
  <c r="BE145"/>
  <c r="BE147"/>
  <c r="BE152"/>
  <c r="BE158"/>
  <c r="BE162"/>
  <c r="BE170"/>
  <c r="BE172"/>
  <c r="BE177"/>
  <c r="BK86"/>
  <c r="J86"/>
  <c r="J57"/>
  <c r="BK173"/>
  <c r="J173"/>
  <c r="J65"/>
  <c r="J32"/>
  <c i="1" r="AW55"/>
  <c i="2" r="F35"/>
  <c i="1" r="BD55"/>
  <c r="BD54"/>
  <c r="W33"/>
  <c i="2" r="F33"/>
  <c i="1" r="BB55"/>
  <c r="BB54"/>
  <c r="W31"/>
  <c i="2" r="F32"/>
  <c i="1" r="BA55"/>
  <c r="BA54"/>
  <c r="AW54"/>
  <c r="AK30"/>
  <c i="2" r="F34"/>
  <c i="1" r="BC55"/>
  <c r="BC54"/>
  <c r="W32"/>
  <c i="2" l="1" r="P103"/>
  <c r="P84"/>
  <c i="1" r="AU55"/>
  <c i="2" r="BK103"/>
  <c r="J103"/>
  <c r="J61"/>
  <c r="BK85"/>
  <c r="BK84"/>
  <c r="J84"/>
  <c r="J55"/>
  <c i="1" r="AX54"/>
  <c r="AY54"/>
  <c r="W30"/>
  <c i="2" r="F31"/>
  <c i="1" r="AZ55"/>
  <c r="AZ54"/>
  <c r="W29"/>
  <c i="2" r="J31"/>
  <c i="1" r="AV55"/>
  <c r="AT55"/>
  <c r="AU54"/>
  <c i="2" l="1" r="J85"/>
  <c r="J56"/>
  <c i="1" r="AV54"/>
  <c r="AK29"/>
  <c i="2" r="J28"/>
  <c i="1" r="AG55"/>
  <c r="AG54"/>
  <c l="1" r="AN55"/>
  <c i="2" r="J37"/>
  <c i="1" r="AK26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<sst xmlns="http://schemas.openxmlformats.org/spreadsheetml/2006/main">
  <si>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</si>
  <si>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</si>
  <si>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</si>
  <si>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</si>
  <si>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</si>
  <si>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{8d71b344-9595-45fd-913a-ba316dd98793}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</si>
  <si>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</si>
  <si>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</si>
  <si>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</si>
  <si>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</si>
  <si>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</si>
  <si>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</si>
  <si>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</si>
  <si>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</si>
  <si>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26_040_0000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</si>
  <si>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</si>
  <si>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</si>
  <si>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ZŠ rekonstrukce páteřní rozvod vody_II.etapa</t>
  </si>
  <si>
    <t>KSO:</t>
  </si>
  <si>
    <t/>
  </si>
  <si>
    <t>CC-CZ:</t>
  </si>
  <si>
    <t>Místo:</t>
  </si>
  <si>
    <t xml:space="preserve"> </t>
  </si>
  <si>
    <t>Datum:</t>
  </si>
  <si>
    <t>9. 4. 2026</t>
  </si>
  <si>
    <t>Zadavatel:</t>
  </si>
  <si>
    <t>IČ:</t>
  </si>
  <si>
    <t>Základní škola Český Dub</t>
  </si>
  <si>
    <t>DIČ:</t>
  </si>
  <si>
    <t>Uchazeč:</t>
  </si>
  <si>
    <t>Vyplň údaj</t>
  </si>
  <si>
    <t>Projektant:</t>
  </si>
  <si>
    <t>Ing.R.Hladký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</si>
  <si>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</si>
  <si>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</si>
  <si>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</si>
  <si>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www.podminky.urs.cz.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</si>
  <si>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</si>
  <si>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</si>
  <si>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</si>
  <si>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</si>
  <si>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</si>
  <si>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</si>
  <si>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</si>
  <si>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</si>
  <si>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</si>
  <si>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</si>
  <si>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</si>
  <si>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</si>
  <si>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</si>
  <si>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</si>
  <si>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</si>
  <si>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</si>
  <si>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</si>
  <si>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</si>
  <si>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</si>
  <si>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</si>
  <si>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</si>
  <si>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</si>
  <si>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</si>
  <si>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</si>
  <si>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</si>
  <si>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</si>
  <si>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</si>
  <si>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</si>
  <si>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</si>
  <si>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</si>
  <si>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</si>
  <si>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</si>
  <si>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</si>
  <si>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</si>
  <si>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</si>
  <si>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</si>
  <si>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</si>
  <si>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</si>
  <si>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</si>
  <si>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</si>
  <si>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</si>
  <si>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</si>
  <si>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</si>
  <si>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</si>
  <si>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</si>
  <si>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</si>
  <si>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</si>
  <si>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</si>
  <si>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</si>
  <si>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</si>
  <si>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</si>
  <si>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</si>
  <si>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</si>
  <si>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722 - Zdravotechnika - vnitřní vodovod</t>
  </si>
  <si>
    <t xml:space="preserve">    741 - Elektroinstalace - silnoproud</t>
  </si>
  <si>
    <t xml:space="preserve">    763 - Konstrukce suché výstavby</t>
  </si>
  <si>
    <t xml:space="preserve">    784 - Dokončovací práce - malby a tapety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</si>
  <si>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</si>
  <si>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</si>
  <si>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</si>
  <si>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</si>
  <si>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</si>
  <si>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</si>
  <si>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</si>
  <si>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</si>
  <si>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</si>
  <si>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</si>
  <si>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</si>
  <si>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</si>
  <si>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</si>
  <si>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</si>
  <si>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</si>
  <si>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</si>
  <si>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</si>
  <si>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</si>
  <si>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</si>
  <si>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</si>
  <si>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619991011</t>
  </si>
  <si>
    <t>Zakrytí vnitřních ploch před znečištěním včetně pozdějšího odkrytí konstrukcí a prvků obalením fólií a přelepením páskou</t>
  </si>
  <si>
    <t>m2</t>
  </si>
  <si>
    <t>4</t>
  </si>
  <si>
    <t>-870562405</t>
  </si>
  <si>
    <t>VV</t>
  </si>
  <si>
    <t>205</t>
  </si>
  <si>
    <t>9</t>
  </si>
  <si>
    <t>Ostatní konstrukce a práce, bourání</t>
  </si>
  <si>
    <t>941955001</t>
  </si>
  <si>
    <t>Lešení lehké pomocné v podlah do 1,2 m</t>
  </si>
  <si>
    <t>1675891266</t>
  </si>
  <si>
    <t>3</t>
  </si>
  <si>
    <t>952901111</t>
  </si>
  <si>
    <t>Vyčištění budov nebo objektů před předáním do užívání budov bytové nebo občanské výstavby, světlé výšky podlaží do 4 m</t>
  </si>
  <si>
    <t>490009437</t>
  </si>
  <si>
    <t>997</t>
  </si>
  <si>
    <t>Přesun sutě</t>
  </si>
  <si>
    <t>997013211</t>
  </si>
  <si>
    <t>Vnitrostaveništní doprava suti a vybouraných hmot vodorovně do 50 m svisle ručně pro budovy a haly výšky do 6 m</t>
  </si>
  <si>
    <t>t</t>
  </si>
  <si>
    <t>585405889</t>
  </si>
  <si>
    <t>1,444"ocel"+1,566"SDK"</t>
  </si>
  <si>
    <t>5</t>
  </si>
  <si>
    <t>997013219</t>
  </si>
  <si>
    <t>Vnitrostaveništní doprava suti a vybouraných hmot vodorovně do 50 m Příplatek k cenám -3111 až -3217 za zvětšenou vodorovnou dopravu přes vymezenou dopravní vzdálenost za každých dalších i započatých 10 m</t>
  </si>
  <si>
    <t>669363997</t>
  </si>
  <si>
    <t>997013501</t>
  </si>
  <si>
    <t>Odvoz suti a vybouraných hmot na skládku nebo meziskládku se složením, na vzdálenost do 1 km</t>
  </si>
  <si>
    <t>2138334379</t>
  </si>
  <si>
    <t>1,566"SDK"</t>
  </si>
  <si>
    <t>7</t>
  </si>
  <si>
    <t>997013509</t>
  </si>
  <si>
    <t>Odvoz suti a vybouraných hmot na skládku nebo meziskládku se složením, na vzdálenost Příplatek k ceně za každý další i započatý 1 km přes 1 km</t>
  </si>
  <si>
    <t>-1979967131</t>
  </si>
  <si>
    <t>1,566*19</t>
  </si>
  <si>
    <t>8</t>
  </si>
  <si>
    <t>997013631</t>
  </si>
  <si>
    <t>Poplatek za uložení stavebního odpadu na skládce (skládkovné) směsného stavebního a demoličního zatříděného do Katalogu odpadů pod kódem 17 09 04</t>
  </si>
  <si>
    <t>-763525209</t>
  </si>
  <si>
    <t>998</t>
  </si>
  <si>
    <t>Přesun hmot</t>
  </si>
  <si>
    <t>998011001</t>
  </si>
  <si>
    <t>Přesun hmot pro budovy občanské výstavby, bydlení, výrobu a služby s nosnou svislou konstrukcí zděnou z cihel, tvárnic nebo kamene vodorovná dopravní vzdálenost do 100 m pro budovy výšky do 6 m</t>
  </si>
  <si>
    <t>-700384670</t>
  </si>
  <si>
    <t>PSV</t>
  </si>
  <si>
    <t>Práce a dodávky PSV</t>
  </si>
  <si>
    <t>722</t>
  </si>
  <si>
    <t>Zdravotechnika - vnitřní vodovod</t>
  </si>
  <si>
    <t>10</t>
  </si>
  <si>
    <t>722_R0001</t>
  </si>
  <si>
    <t>D+M napojení Pz portubí 1+1/4", vč. přechodu, úpravy- kpl</t>
  </si>
  <si>
    <t>kus</t>
  </si>
  <si>
    <t>16</t>
  </si>
  <si>
    <t>1125266684</t>
  </si>
  <si>
    <t>11</t>
  </si>
  <si>
    <t>722_R0001N</t>
  </si>
  <si>
    <t>D+M napojení nerez portubí 1+1/4", vč. přechodu, úpravy- kpl</t>
  </si>
  <si>
    <t>-1225983750</t>
  </si>
  <si>
    <t>722_R0002</t>
  </si>
  <si>
    <t>D+M napojení Pz portubí 3/4", vč. přechodu, úpravy- kpl</t>
  </si>
  <si>
    <t>1088226026</t>
  </si>
  <si>
    <t>13</t>
  </si>
  <si>
    <t>722_R0002N</t>
  </si>
  <si>
    <t>D+M napojení nerez portubí 3/4", vč. přechodu, úpravy- kpl</t>
  </si>
  <si>
    <t>35948165</t>
  </si>
  <si>
    <t>14</t>
  </si>
  <si>
    <t>722_R0003N</t>
  </si>
  <si>
    <t>D+M napojení nerez portubí 1/2", vč. přechodu, úpravy- kpl</t>
  </si>
  <si>
    <t>-1770119759</t>
  </si>
  <si>
    <t>15</t>
  </si>
  <si>
    <t>722130232</t>
  </si>
  <si>
    <t>Potrubí z ocelových trubek pozinkovaných závitových svařovaných běžných DN 20</t>
  </si>
  <si>
    <t>m</t>
  </si>
  <si>
    <t>-156403960</t>
  </si>
  <si>
    <t>8*1</t>
  </si>
  <si>
    <t>722130234</t>
  </si>
  <si>
    <t>Potrubí z ocelových trubek pozinkovaných závitových svařovaných běžných DN 32</t>
  </si>
  <si>
    <t>902798088</t>
  </si>
  <si>
    <t>2+1,4+13,4+0,8+8+2</t>
  </si>
  <si>
    <t>17</t>
  </si>
  <si>
    <t>722130235</t>
  </si>
  <si>
    <t>Potrubí z ocelových trubek pozinkovaných závitových svařovaných běžných DN 40</t>
  </si>
  <si>
    <t>-1768717011</t>
  </si>
  <si>
    <t>4,2+2,6*4+10,5+7,5+7,5+9,9+5,1+0,6</t>
  </si>
  <si>
    <t>18</t>
  </si>
  <si>
    <t>722130236</t>
  </si>
  <si>
    <t>Potrubí z ocelových trubek pozinkovaných závitových svařovaných běžných DN 50</t>
  </si>
  <si>
    <t>1809606374</t>
  </si>
  <si>
    <t>1,3+2,5</t>
  </si>
  <si>
    <t>19</t>
  </si>
  <si>
    <t>722130801</t>
  </si>
  <si>
    <t>Demontáž potrubí z ocelových trubek pozinkovaných závitových do DN 25</t>
  </si>
  <si>
    <t>-1682597250</t>
  </si>
  <si>
    <t>8+10+88,1</t>
  </si>
  <si>
    <t>20</t>
  </si>
  <si>
    <t>722130802</t>
  </si>
  <si>
    <t>Demontáž potrubí z ocelových trubek pozinkovaných závitových přes 25 do DN 40</t>
  </si>
  <si>
    <t>1481959133</t>
  </si>
  <si>
    <t>27,6+55,7+60</t>
  </si>
  <si>
    <t>722130803</t>
  </si>
  <si>
    <t>Demontáž potrubí z ocelových trubek pozinkovaných závitových přes 40 do DN 50</t>
  </si>
  <si>
    <t>-1284748434</t>
  </si>
  <si>
    <t>3,8+2,9</t>
  </si>
  <si>
    <t>22</t>
  </si>
  <si>
    <t>722130913</t>
  </si>
  <si>
    <t>Opravy vodovodního potrubí z ocelových trubek pozinkovaných závitových přeřezání ocelové trubky do DN 25</t>
  </si>
  <si>
    <t>1792628788</t>
  </si>
  <si>
    <t>10+10+9</t>
  </si>
  <si>
    <t>23</t>
  </si>
  <si>
    <t>722130916</t>
  </si>
  <si>
    <t>Opravy vodovodního potrubí z ocelových trubek pozinkovaných závitových přeřezání ocelové trubky přes 25 do DN 50</t>
  </si>
  <si>
    <t>-485239560</t>
  </si>
  <si>
    <t>2+4</t>
  </si>
  <si>
    <t>24</t>
  </si>
  <si>
    <t>722140112</t>
  </si>
  <si>
    <t>Potrubí z ocelových trubek z ušlechtilé oceli (nerez) spojované lisováním Ø 18/1</t>
  </si>
  <si>
    <t>-1077167477</t>
  </si>
  <si>
    <t>25</t>
  </si>
  <si>
    <t>722140113</t>
  </si>
  <si>
    <t>Potrubí z ocelových trubek z ušlechtilé oceli (nerez) spojované lisováním Ø 22/1,2</t>
  </si>
  <si>
    <t>-587602415</t>
  </si>
  <si>
    <t>4,2+2,6*4+10,5+7,5+7,5+9,9+5,1+0,6+1,4+13,4+0,6+8+9</t>
  </si>
  <si>
    <t>26</t>
  </si>
  <si>
    <t>722140115</t>
  </si>
  <si>
    <t>Potrubí z ocelových trubek z ušlechtilé oceli (nerez) spojované lisováním Ø 35/1,5</t>
  </si>
  <si>
    <t>1120724532</t>
  </si>
  <si>
    <t>1,6+1,3+4,6+2,6*4+7,5+10,5+7,5+9,9+5,1+0,6+1</t>
  </si>
  <si>
    <t>27</t>
  </si>
  <si>
    <t>722140117</t>
  </si>
  <si>
    <t>Potrubí z ocelových trubek z ušlechtilé oceli (nerez) spojované lisováním Ø 54/2</t>
  </si>
  <si>
    <t>-1728653272</t>
  </si>
  <si>
    <t>1,6+1,3</t>
  </si>
  <si>
    <t>28</t>
  </si>
  <si>
    <t>722181232</t>
  </si>
  <si>
    <t>Ochrana potrubí termoizolačními trubicemi z pěnového polyetylenu PE přilepenými v příčných a podélných spojích, tloušťky izolace přes 9 do 13 mm, vnitřního průměru izolace DN přes 22 do 45 mm</t>
  </si>
  <si>
    <t>636703664</t>
  </si>
  <si>
    <t>8+27,6+55,7</t>
  </si>
  <si>
    <t>29</t>
  </si>
  <si>
    <t>722181233</t>
  </si>
  <si>
    <t>Ochrana potrubí termoizolačními trubicemi z pěnového polyetylenu PE přilepenými v příčných a podélných spojích, tloušťky izolace přes 9 do 13 mm, vnitřního průměru izolace DN přes 45 do 63 mm</t>
  </si>
  <si>
    <t>-1058165582</t>
  </si>
  <si>
    <t>30</t>
  </si>
  <si>
    <t>722181251</t>
  </si>
  <si>
    <t>Ochrana potrubí termoizolačními trubicemi z pěnového polyetylenu PE přilepenými v příčných a podélných spojích, tloušťky izolace přes 20 do 25 mm, vnitřního průměru izolace DN do 22 mm</t>
  </si>
  <si>
    <t>-1675584308</t>
  </si>
  <si>
    <t>31</t>
  </si>
  <si>
    <t>722181252</t>
  </si>
  <si>
    <t>Ochrana potrubí termoizolačními trubicemi z pěnového polyetylenu PE přilepenými v příčných a podélných spojích, tloušťky izolace přes 20 do 25 mm, vnitřního průměru izolace DN přes 22 do 45 mm</t>
  </si>
  <si>
    <t>-1011288393</t>
  </si>
  <si>
    <t>60+88,1</t>
  </si>
  <si>
    <t>32</t>
  </si>
  <si>
    <t>722181253</t>
  </si>
  <si>
    <t>Ochrana potrubí termoizolačními trubicemi z pěnového polyetylenu PE přilepenými v příčných a podélných spojích, tloušťky izolace přes 20 do 25 mm, vnitřního průměru izolace DN přes 45 do 63 mm</t>
  </si>
  <si>
    <t>1644875116</t>
  </si>
  <si>
    <t>33</t>
  </si>
  <si>
    <t>722190402</t>
  </si>
  <si>
    <t>Zřízení přípojek na potrubí vyvedení a upevnění výpustek přes 25 do DN 50</t>
  </si>
  <si>
    <t>-1177550575</t>
  </si>
  <si>
    <t>2+10+10+4+9</t>
  </si>
  <si>
    <t>34</t>
  </si>
  <si>
    <t>722230101</t>
  </si>
  <si>
    <t>Armatury se dvěma závity ventily přímé G 1/2"</t>
  </si>
  <si>
    <t>-1347115500</t>
  </si>
  <si>
    <t>35</t>
  </si>
  <si>
    <t>722230102</t>
  </si>
  <si>
    <t>Armatury se dvěma závity ventily přímé G 3/4"</t>
  </si>
  <si>
    <t>-130727097</t>
  </si>
  <si>
    <t>8+10</t>
  </si>
  <si>
    <t>36</t>
  </si>
  <si>
    <t>722230104</t>
  </si>
  <si>
    <t>Armatury se dvěma závity ventily přímé G 5/4"</t>
  </si>
  <si>
    <t>-1041060495</t>
  </si>
  <si>
    <t>3+2</t>
  </si>
  <si>
    <t>37</t>
  </si>
  <si>
    <t>722232402</t>
  </si>
  <si>
    <t>Armatury se dvěma závity kompenzátory nerezové PN 16 do 90 °C G 3/4" (DN 20)</t>
  </si>
  <si>
    <t>-1878210000</t>
  </si>
  <si>
    <t>38</t>
  </si>
  <si>
    <t>722232404</t>
  </si>
  <si>
    <t>Armatury se dvěma závity kompenzátory nerezové PN 16 do 90 °C G 5/4" (DN 32)</t>
  </si>
  <si>
    <t>-810155764</t>
  </si>
  <si>
    <t>39</t>
  </si>
  <si>
    <t>722290234</t>
  </si>
  <si>
    <t>Zkoušky, proplach a desinfekce vodovodního potrubí proplach a desinfekce vodovodního potrubí do DN 80</t>
  </si>
  <si>
    <t>-516115915</t>
  </si>
  <si>
    <t>91,3+3,8+10+148,1+2,9</t>
  </si>
  <si>
    <t>40</t>
  </si>
  <si>
    <t>998722101</t>
  </si>
  <si>
    <t>Přesun hmot pro vnitřní vodovod stanovený z hmotnosti přesunovaného materiálu vodorovná dopravní vzdálenost do 50 m v objektech výšky do 6 m</t>
  </si>
  <si>
    <t>-1139299160</t>
  </si>
  <si>
    <t>741</t>
  </si>
  <si>
    <t>Elektroinstalace - silnoproud</t>
  </si>
  <si>
    <t>41</t>
  </si>
  <si>
    <t>741372112</t>
  </si>
  <si>
    <t>Montáž svítidel LED se zapojením vodičů bytových nebo společenských místností vestavných podhledových čtvercových nebo obdélníkových, obsahu přes 0,09 do 0,36 m2</t>
  </si>
  <si>
    <t>186899458</t>
  </si>
  <si>
    <t>42</t>
  </si>
  <si>
    <t>M</t>
  </si>
  <si>
    <t>741_R01</t>
  </si>
  <si>
    <t>Dodávka svítidla do kazet ref. výrobek BASIC-Q 3600/840 MPR - 1 x LED, 23W, 3470lm, Ra80, 4000K</t>
  </si>
  <si>
    <t>461737573</t>
  </si>
  <si>
    <t>43</t>
  </si>
  <si>
    <t>741374821</t>
  </si>
  <si>
    <t>Demontáž svítidel se zachováním funkčnosti v bytových nebo společenských místnostech modulového systému zářivkových, délky do 1100 mm</t>
  </si>
  <si>
    <t>905974225</t>
  </si>
  <si>
    <t>(2*(3,2+45,7+25,4+7,2+5,9)+3,3+3,8)/1,1</t>
  </si>
  <si>
    <t>44</t>
  </si>
  <si>
    <t>9987412</t>
  </si>
  <si>
    <t>Přesun hmot pro silnoproud stanovený procentní sazbou (%) z ceny vodorovná dopravní vzdálenost do 50 m v objektech výšky do 6 m</t>
  </si>
  <si>
    <t>Kč</t>
  </si>
  <si>
    <t>809745417</t>
  </si>
  <si>
    <t>763</t>
  </si>
  <si>
    <t>Konstrukce suché výstavby</t>
  </si>
  <si>
    <t>45</t>
  </si>
  <si>
    <t>763135102</t>
  </si>
  <si>
    <t>Montáž sádrokartonového podhledu kazetového demontovatelného, velikosti kazet 600x600 mm včetně zavěšené nosné konstrukce polozapuštěné</t>
  </si>
  <si>
    <t>1548475379</t>
  </si>
  <si>
    <t>"v PD se uvažuje použití z 30% původní kazety"</t>
  </si>
  <si>
    <t>203,63+"šikmina"0,75*(3,35+2,22*4+2,67+2,37)+"zásah do pohledu m.č. 1.41"3</t>
  </si>
  <si>
    <t>46</t>
  </si>
  <si>
    <t>59030575</t>
  </si>
  <si>
    <t>podhled kazetový děrovaný kruh 6,5mm, polozapuštěný rastr tl 10mm 600x600mm</t>
  </si>
  <si>
    <t>-1199011284</t>
  </si>
  <si>
    <t>219,583*1,05/100*70</t>
  </si>
  <si>
    <t>47</t>
  </si>
  <si>
    <t>763431802</t>
  </si>
  <si>
    <t>Demontáž podhledu minerálního na zavěšeném na roštu polozapuštěném</t>
  </si>
  <si>
    <t>-78560910</t>
  </si>
  <si>
    <t>48</t>
  </si>
  <si>
    <t>99876320</t>
  </si>
  <si>
    <t>Přesun hmot pro dřevostavby stanovený procentní sazbou (%) z ceny vodorovná dopravní vzdálenost do 50 m v objektech výšky do 6 m</t>
  </si>
  <si>
    <t>-1843757669</t>
  </si>
  <si>
    <t>784</t>
  </si>
  <si>
    <t>Dokončovací práce - malby a tapety</t>
  </si>
  <si>
    <t>49</t>
  </si>
  <si>
    <t>784211101</t>
  </si>
  <si>
    <t>Malby z malířských směsí otěruvzdorných za mokra dvojnásobné, bílé za mokra otěruvzdorné výborně v místnostech výšky do 3,80 m</t>
  </si>
  <si>
    <t>766324061</t>
  </si>
  <si>
    <t>168*3</t>
  </si>
  <si>
    <t>OST</t>
  </si>
  <si>
    <t>Ostatní</t>
  </si>
  <si>
    <t>50</t>
  </si>
  <si>
    <t>OST_001</t>
  </si>
  <si>
    <t>Ostatní náklady, vypuštění, napuštění, průzkum, zařízení staveniště, provozní vlivy</t>
  </si>
  <si>
    <t>512</t>
  </si>
  <si>
    <t>85039666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</si>
</sst>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4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2" fillId="0" borderId="22" xfId="0" applyFont="1" applyBorder="1" applyAlignment="1" applyProtection="1">
      <alignment horizontal="center" vertical="center"/>
    </xf>
    <xf numFmtId="49" fontId="32" fillId="0" borderId="22" xfId="0" applyNumberFormat="1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167" fontId="32" fillId="0" borderId="22" xfId="0" applyNumberFormat="1" applyFont="1" applyBorder="1" applyAlignment="1" applyProtection="1">
      <alignment vertical="center"/>
    </xf>
    <xf numFmtId="4" fontId="32" fillId="2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</xf>
    <xf numFmtId="0" fontId="33" fillId="0" borderId="22" xfId="0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19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19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19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30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30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19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19</v>
      </c>
      <c r="AO17" s="21"/>
      <c r="AP17" s="21"/>
      <c r="AQ17" s="21"/>
      <c r="AR17" s="19"/>
      <c r="BE17" s="30"/>
      <c r="BS17" s="16" t="s">
        <v>33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34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19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19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5" t="s">
        <v>36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37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38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39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40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41</v>
      </c>
      <c r="E29" s="46"/>
      <c r="F29" s="31" t="s">
        <v>42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43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44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45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46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3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7"/>
    </row>
    <row r="35" s="2" customFormat="1" ht="25.92" customHeight="1">
      <c r="A35" s="37"/>
      <c r="B35" s="38"/>
      <c r="C35" s="51"/>
      <c r="D35" s="52" t="s">
        <v>47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48</v>
      </c>
      <c r="U35" s="53"/>
      <c r="V35" s="53"/>
      <c r="W35" s="53"/>
      <c r="X35" s="55" t="s">
        <v>49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6.96" customHeight="1">
      <c r="A37" s="37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  <c r="BE37" s="37"/>
    </row>
    <row r="41" s="2" customFormat="1" ht="6.96" customHeight="1">
      <c r="A41" s="37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  <c r="BE41" s="37"/>
    </row>
    <row r="42" s="2" customFormat="1" ht="24.96" customHeight="1">
      <c r="A42" s="37"/>
      <c r="B42" s="38"/>
      <c r="C42" s="22" t="s">
        <v>50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  <c r="BE42" s="37"/>
    </row>
    <row r="43" s="2" customFormat="1" ht="6.96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  <c r="BE43" s="37"/>
    </row>
    <row r="44" s="4" customFormat="1" ht="12" customHeight="1">
      <c r="A44" s="4"/>
      <c r="B44" s="62"/>
      <c r="C44" s="31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26_040_0000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  <c r="BE44" s="4"/>
    </row>
    <row r="45" s="5" customFormat="1" ht="36.96" customHeight="1">
      <c r="A45" s="5"/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ZŠ rekonstrukce páteřní rozvod vody_II.etapa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  <c r="BE45" s="5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  <c r="BE46" s="37"/>
    </row>
    <row r="47" s="2" customFormat="1" ht="12" customHeight="1">
      <c r="A47" s="37"/>
      <c r="B47" s="38"/>
      <c r="C47" s="31" t="s">
        <v>21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 xml:space="preserve"> 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23</v>
      </c>
      <c r="AJ47" s="39"/>
      <c r="AK47" s="39"/>
      <c r="AL47" s="39"/>
      <c r="AM47" s="71" t="str">
        <f>IF(AN8= "","",AN8)</f>
        <v>9. 4. 2026</v>
      </c>
      <c r="AN47" s="71"/>
      <c r="AO47" s="39"/>
      <c r="AP47" s="39"/>
      <c r="AQ47" s="39"/>
      <c r="AR47" s="43"/>
      <c r="B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  <c r="BE48" s="37"/>
    </row>
    <row r="49" s="2" customFormat="1" ht="15.15" customHeight="1">
      <c r="A49" s="37"/>
      <c r="B49" s="38"/>
      <c r="C49" s="31" t="s">
        <v>25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>Základní škola Český Dub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31</v>
      </c>
      <c r="AJ49" s="39"/>
      <c r="AK49" s="39"/>
      <c r="AL49" s="39"/>
      <c r="AM49" s="72" t="str">
        <f>IF(E17="","",E17)</f>
        <v>Ing.R.Hladký</v>
      </c>
      <c r="AN49" s="63"/>
      <c r="AO49" s="63"/>
      <c r="AP49" s="63"/>
      <c r="AQ49" s="39"/>
      <c r="AR49" s="43"/>
      <c r="AS49" s="73" t="s">
        <v>51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  <c r="BE49" s="37"/>
    </row>
    <row r="50" s="2" customFormat="1" ht="15.15" customHeight="1">
      <c r="A50" s="37"/>
      <c r="B50" s="38"/>
      <c r="C50" s="31" t="s">
        <v>29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34</v>
      </c>
      <c r="AJ50" s="39"/>
      <c r="AK50" s="39"/>
      <c r="AL50" s="39"/>
      <c r="AM50" s="72" t="str">
        <f>IF(E20="","",E20)</f>
        <v>Ing.R.Hladký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  <c r="BE50" s="37"/>
    </row>
    <row r="51" s="2" customFormat="1" ht="10.8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  <c r="BE51" s="37"/>
    </row>
    <row r="52" s="2" customFormat="1" ht="29.28" customHeight="1">
      <c r="A52" s="37"/>
      <c r="B52" s="38"/>
      <c r="C52" s="85" t="s">
        <v>52</v>
      </c>
      <c r="D52" s="86"/>
      <c r="E52" s="86"/>
      <c r="F52" s="86"/>
      <c r="G52" s="86"/>
      <c r="H52" s="87"/>
      <c r="I52" s="88" t="s">
        <v>53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54</v>
      </c>
      <c r="AH52" s="86"/>
      <c r="AI52" s="86"/>
      <c r="AJ52" s="86"/>
      <c r="AK52" s="86"/>
      <c r="AL52" s="86"/>
      <c r="AM52" s="86"/>
      <c r="AN52" s="88" t="s">
        <v>55</v>
      </c>
      <c r="AO52" s="86"/>
      <c r="AP52" s="86"/>
      <c r="AQ52" s="90" t="s">
        <v>56</v>
      </c>
      <c r="AR52" s="43"/>
      <c r="AS52" s="91" t="s">
        <v>57</v>
      </c>
      <c r="AT52" s="92" t="s">
        <v>58</v>
      </c>
      <c r="AU52" s="92" t="s">
        <v>59</v>
      </c>
      <c r="AV52" s="92" t="s">
        <v>60</v>
      </c>
      <c r="AW52" s="92" t="s">
        <v>61</v>
      </c>
      <c r="AX52" s="92" t="s">
        <v>62</v>
      </c>
      <c r="AY52" s="92" t="s">
        <v>63</v>
      </c>
      <c r="AZ52" s="92" t="s">
        <v>64</v>
      </c>
      <c r="BA52" s="92" t="s">
        <v>65</v>
      </c>
      <c r="BB52" s="92" t="s">
        <v>66</v>
      </c>
      <c r="BC52" s="92" t="s">
        <v>67</v>
      </c>
      <c r="BD52" s="93" t="s">
        <v>68</v>
      </c>
      <c r="BE52" s="37"/>
    </row>
    <row r="53" s="2" customFormat="1" ht="10.8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  <c r="BE53" s="37"/>
    </row>
    <row r="54" s="6" customFormat="1" ht="32.4" customHeight="1">
      <c r="A54" s="6"/>
      <c r="B54" s="97"/>
      <c r="C54" s="98" t="s">
        <v>69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ROUND(AG55,2)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19</v>
      </c>
      <c r="AR54" s="103"/>
      <c r="AS54" s="104">
        <f>ROUND(AS55,2)</f>
        <v>0</v>
      </c>
      <c r="AT54" s="105">
        <f>ROUND(SUM(AV54:AW54),2)</f>
        <v>0</v>
      </c>
      <c r="AU54" s="106">
        <f>ROUND(AU55,5)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ROUND(AZ55,2)</f>
        <v>0</v>
      </c>
      <c r="BA54" s="105">
        <f>ROUND(BA55,2)</f>
        <v>0</v>
      </c>
      <c r="BB54" s="105">
        <f>ROUND(BB55,2)</f>
        <v>0</v>
      </c>
      <c r="BC54" s="105">
        <f>ROUND(BC55,2)</f>
        <v>0</v>
      </c>
      <c r="BD54" s="107">
        <f>ROUND(BD55,2)</f>
        <v>0</v>
      </c>
      <c r="BE54" s="6"/>
      <c r="BS54" s="108" t="s">
        <v>70</v>
      </c>
      <c r="BT54" s="108" t="s">
        <v>71</v>
      </c>
      <c r="BV54" s="108" t="s">
        <v>72</v>
      </c>
      <c r="BW54" s="108" t="s">
        <v>5</v>
      </c>
      <c r="BX54" s="108" t="s">
        <v>73</v>
      </c>
      <c r="CL54" s="108" t="s">
        <v>19</v>
      </c>
    </row>
    <row r="55" s="7" customFormat="1" ht="24.75" customHeight="1">
      <c r="A55" s="109" t="s">
        <v>74</v>
      </c>
      <c r="B55" s="110"/>
      <c r="C55" s="111"/>
      <c r="D55" s="112" t="s">
        <v>14</v>
      </c>
      <c r="E55" s="112"/>
      <c r="F55" s="112"/>
      <c r="G55" s="112"/>
      <c r="H55" s="112"/>
      <c r="I55" s="113"/>
      <c r="J55" s="112" t="s">
        <v>17</v>
      </c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4">
        <f>'26_040_0000 - ZŠ rekonstr...'!J28</f>
        <v>0</v>
      </c>
      <c r="AH55" s="113"/>
      <c r="AI55" s="113"/>
      <c r="AJ55" s="113"/>
      <c r="AK55" s="113"/>
      <c r="AL55" s="113"/>
      <c r="AM55" s="113"/>
      <c r="AN55" s="114">
        <f>SUM(AG55,AT55)</f>
        <v>0</v>
      </c>
      <c r="AO55" s="113"/>
      <c r="AP55" s="113"/>
      <c r="AQ55" s="115" t="s">
        <v>75</v>
      </c>
      <c r="AR55" s="116"/>
      <c r="AS55" s="117">
        <v>0</v>
      </c>
      <c r="AT55" s="118">
        <f>ROUND(SUM(AV55:AW55),2)</f>
        <v>0</v>
      </c>
      <c r="AU55" s="119">
        <f>'26_040_0000 - ZŠ rekonstr...'!P84</f>
        <v>0</v>
      </c>
      <c r="AV55" s="118">
        <f>'26_040_0000 - ZŠ rekonstr...'!J31</f>
        <v>0</v>
      </c>
      <c r="AW55" s="118">
        <f>'26_040_0000 - ZŠ rekonstr...'!J32</f>
        <v>0</v>
      </c>
      <c r="AX55" s="118">
        <f>'26_040_0000 - ZŠ rekonstr...'!J33</f>
        <v>0</v>
      </c>
      <c r="AY55" s="118">
        <f>'26_040_0000 - ZŠ rekonstr...'!J34</f>
        <v>0</v>
      </c>
      <c r="AZ55" s="118">
        <f>'26_040_0000 - ZŠ rekonstr...'!F31</f>
        <v>0</v>
      </c>
      <c r="BA55" s="118">
        <f>'26_040_0000 - ZŠ rekonstr...'!F32</f>
        <v>0</v>
      </c>
      <c r="BB55" s="118">
        <f>'26_040_0000 - ZŠ rekonstr...'!F33</f>
        <v>0</v>
      </c>
      <c r="BC55" s="118">
        <f>'26_040_0000 - ZŠ rekonstr...'!F34</f>
        <v>0</v>
      </c>
      <c r="BD55" s="120">
        <f>'26_040_0000 - ZŠ rekonstr...'!F35</f>
        <v>0</v>
      </c>
      <c r="BE55" s="7"/>
      <c r="BT55" s="121" t="s">
        <v>76</v>
      </c>
      <c r="BU55" s="121" t="s">
        <v>77</v>
      </c>
      <c r="BV55" s="121" t="s">
        <v>72</v>
      </c>
      <c r="BW55" s="121" t="s">
        <v>5</v>
      </c>
      <c r="BX55" s="121" t="s">
        <v>73</v>
      </c>
      <c r="CL55" s="121" t="s">
        <v>19</v>
      </c>
    </row>
    <row r="56" s="2" customFormat="1" ht="30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43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="2" customFormat="1" ht="6.96" customHeight="1">
      <c r="A57" s="37"/>
      <c r="B57" s="58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43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</sheetData>
  <sheetProtection sheet="1" formatColumns="0" formatRows="0" objects="1" scenarios="1" spinCount="100000" saltValue="VbV6KM978iTSjCiBb4z2+l3dnrFmwJQ1lcDRY8rHKtKv2T7SE/dXtJlg1qNTs5HNrOxnxlQhrUa0T3QstBBkhg==" hashValue="7GIwvdn2owZYH6LF16rNJxKHazgytZJ01+7HJEt+m1PtzlR8YlJWrsYen0RGjZKr0Mk+U7Iuq8TYeM8P87PWuw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26_040_0000 - ZŠ rekonstr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22"/>
      <c r="C3" s="123"/>
      <c r="D3" s="123"/>
      <c r="E3" s="123"/>
      <c r="F3" s="123"/>
      <c r="G3" s="123"/>
      <c r="H3" s="123"/>
      <c r="I3" s="123"/>
      <c r="J3" s="123"/>
      <c r="K3" s="123"/>
      <c r="L3" s="19"/>
      <c r="AT3" s="16" t="s">
        <v>78</v>
      </c>
    </row>
    <row r="4" s="1" customFormat="1" ht="24.96" customHeight="1">
      <c r="B4" s="19"/>
      <c r="D4" s="124" t="s">
        <v>79</v>
      </c>
      <c r="L4" s="19"/>
      <c r="M4" s="125" t="s">
        <v>10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26" t="s">
        <v>16</v>
      </c>
      <c r="E6" s="37"/>
      <c r="F6" s="37"/>
      <c r="G6" s="37"/>
      <c r="H6" s="37"/>
      <c r="I6" s="37"/>
      <c r="J6" s="37"/>
      <c r="K6" s="37"/>
      <c r="L6" s="12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6.5" customHeight="1">
      <c r="A7" s="37"/>
      <c r="B7" s="43"/>
      <c r="C7" s="37"/>
      <c r="D7" s="37"/>
      <c r="E7" s="128" t="s">
        <v>17</v>
      </c>
      <c r="F7" s="37"/>
      <c r="G7" s="37"/>
      <c r="H7" s="37"/>
      <c r="I7" s="37"/>
      <c r="J7" s="37"/>
      <c r="K7" s="37"/>
      <c r="L7" s="12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12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26" t="s">
        <v>18</v>
      </c>
      <c r="E9" s="37"/>
      <c r="F9" s="129" t="s">
        <v>19</v>
      </c>
      <c r="G9" s="37"/>
      <c r="H9" s="37"/>
      <c r="I9" s="126" t="s">
        <v>20</v>
      </c>
      <c r="J9" s="129" t="s">
        <v>19</v>
      </c>
      <c r="K9" s="37"/>
      <c r="L9" s="12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26" t="s">
        <v>21</v>
      </c>
      <c r="E10" s="37"/>
      <c r="F10" s="129" t="s">
        <v>22</v>
      </c>
      <c r="G10" s="37"/>
      <c r="H10" s="37"/>
      <c r="I10" s="126" t="s">
        <v>23</v>
      </c>
      <c r="J10" s="130" t="str">
        <f>'Rekapitulace stavby'!AN8</f>
        <v>9. 4. 2026</v>
      </c>
      <c r="K10" s="37"/>
      <c r="L10" s="12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12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26" t="s">
        <v>25</v>
      </c>
      <c r="E12" s="37"/>
      <c r="F12" s="37"/>
      <c r="G12" s="37"/>
      <c r="H12" s="37"/>
      <c r="I12" s="126" t="s">
        <v>26</v>
      </c>
      <c r="J12" s="129" t="s">
        <v>19</v>
      </c>
      <c r="K12" s="37"/>
      <c r="L12" s="12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29" t="s">
        <v>27</v>
      </c>
      <c r="F13" s="37"/>
      <c r="G13" s="37"/>
      <c r="H13" s="37"/>
      <c r="I13" s="126" t="s">
        <v>28</v>
      </c>
      <c r="J13" s="129" t="s">
        <v>19</v>
      </c>
      <c r="K13" s="37"/>
      <c r="L13" s="12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12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26" t="s">
        <v>29</v>
      </c>
      <c r="E15" s="37"/>
      <c r="F15" s="37"/>
      <c r="G15" s="37"/>
      <c r="H15" s="37"/>
      <c r="I15" s="126" t="s">
        <v>26</v>
      </c>
      <c r="J15" s="32" t="str">
        <f>'Rekapitulace stavby'!AN13</f>
        <v>Vyplň údaj</v>
      </c>
      <c r="K15" s="37"/>
      <c r="L15" s="12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29"/>
      <c r="G16" s="129"/>
      <c r="H16" s="129"/>
      <c r="I16" s="126" t="s">
        <v>28</v>
      </c>
      <c r="J16" s="32" t="str">
        <f>'Rekapitulace stavby'!AN14</f>
        <v>Vyplň údaj</v>
      </c>
      <c r="K16" s="37"/>
      <c r="L16" s="12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12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26" t="s">
        <v>31</v>
      </c>
      <c r="E18" s="37"/>
      <c r="F18" s="37"/>
      <c r="G18" s="37"/>
      <c r="H18" s="37"/>
      <c r="I18" s="126" t="s">
        <v>26</v>
      </c>
      <c r="J18" s="129" t="s">
        <v>19</v>
      </c>
      <c r="K18" s="37"/>
      <c r="L18" s="12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29" t="s">
        <v>32</v>
      </c>
      <c r="F19" s="37"/>
      <c r="G19" s="37"/>
      <c r="H19" s="37"/>
      <c r="I19" s="126" t="s">
        <v>28</v>
      </c>
      <c r="J19" s="129" t="s">
        <v>19</v>
      </c>
      <c r="K19" s="37"/>
      <c r="L19" s="12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12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26" t="s">
        <v>34</v>
      </c>
      <c r="E21" s="37"/>
      <c r="F21" s="37"/>
      <c r="G21" s="37"/>
      <c r="H21" s="37"/>
      <c r="I21" s="126" t="s">
        <v>26</v>
      </c>
      <c r="J21" s="129" t="s">
        <v>19</v>
      </c>
      <c r="K21" s="37"/>
      <c r="L21" s="12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29" t="s">
        <v>32</v>
      </c>
      <c r="F22" s="37"/>
      <c r="G22" s="37"/>
      <c r="H22" s="37"/>
      <c r="I22" s="126" t="s">
        <v>28</v>
      </c>
      <c r="J22" s="129" t="s">
        <v>19</v>
      </c>
      <c r="K22" s="37"/>
      <c r="L22" s="12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12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26" t="s">
        <v>35</v>
      </c>
      <c r="E24" s="37"/>
      <c r="F24" s="37"/>
      <c r="G24" s="37"/>
      <c r="H24" s="37"/>
      <c r="I24" s="37"/>
      <c r="J24" s="37"/>
      <c r="K24" s="37"/>
      <c r="L24" s="12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71.25" customHeight="1">
      <c r="A25" s="131"/>
      <c r="B25" s="132"/>
      <c r="C25" s="131"/>
      <c r="D25" s="131"/>
      <c r="E25" s="133" t="s">
        <v>36</v>
      </c>
      <c r="F25" s="133"/>
      <c r="G25" s="133"/>
      <c r="H25" s="133"/>
      <c r="I25" s="131"/>
      <c r="J25" s="131"/>
      <c r="K25" s="131"/>
      <c r="L25" s="134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12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35"/>
      <c r="E27" s="135"/>
      <c r="F27" s="135"/>
      <c r="G27" s="135"/>
      <c r="H27" s="135"/>
      <c r="I27" s="135"/>
      <c r="J27" s="135"/>
      <c r="K27" s="135"/>
      <c r="L27" s="12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36" t="s">
        <v>37</v>
      </c>
      <c r="E28" s="37"/>
      <c r="F28" s="37"/>
      <c r="G28" s="37"/>
      <c r="H28" s="37"/>
      <c r="I28" s="37"/>
      <c r="J28" s="137">
        <f>ROUND(J84, 2)</f>
        <v>0</v>
      </c>
      <c r="K28" s="37"/>
      <c r="L28" s="12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35"/>
      <c r="E29" s="135"/>
      <c r="F29" s="135"/>
      <c r="G29" s="135"/>
      <c r="H29" s="135"/>
      <c r="I29" s="135"/>
      <c r="J29" s="135"/>
      <c r="K29" s="135"/>
      <c r="L29" s="12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3"/>
      <c r="C30" s="37"/>
      <c r="D30" s="37"/>
      <c r="E30" s="37"/>
      <c r="F30" s="138" t="s">
        <v>39</v>
      </c>
      <c r="G30" s="37"/>
      <c r="H30" s="37"/>
      <c r="I30" s="138" t="s">
        <v>38</v>
      </c>
      <c r="J30" s="138" t="s">
        <v>40</v>
      </c>
      <c r="K30" s="37"/>
      <c r="L30" s="12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3"/>
      <c r="C31" s="37"/>
      <c r="D31" s="139" t="s">
        <v>41</v>
      </c>
      <c r="E31" s="126" t="s">
        <v>42</v>
      </c>
      <c r="F31" s="140">
        <f>ROUND((SUM(BE84:BE177)),  2)</f>
        <v>0</v>
      </c>
      <c r="G31" s="37"/>
      <c r="H31" s="37"/>
      <c r="I31" s="141">
        <v>0.20999999999999999</v>
      </c>
      <c r="J31" s="140">
        <f>ROUND(((SUM(BE84:BE177))*I31),  2)</f>
        <v>0</v>
      </c>
      <c r="K31" s="37"/>
      <c r="L31" s="12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26" t="s">
        <v>43</v>
      </c>
      <c r="F32" s="140">
        <f>ROUND((SUM(BF84:BF177)),  2)</f>
        <v>0</v>
      </c>
      <c r="G32" s="37"/>
      <c r="H32" s="37"/>
      <c r="I32" s="141">
        <v>0.12</v>
      </c>
      <c r="J32" s="140">
        <f>ROUND(((SUM(BF84:BF177))*I32),  2)</f>
        <v>0</v>
      </c>
      <c r="K32" s="37"/>
      <c r="L32" s="12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26" t="s">
        <v>44</v>
      </c>
      <c r="F33" s="140">
        <f>ROUND((SUM(BG84:BG177)),  2)</f>
        <v>0</v>
      </c>
      <c r="G33" s="37"/>
      <c r="H33" s="37"/>
      <c r="I33" s="141">
        <v>0.20999999999999999</v>
      </c>
      <c r="J33" s="140">
        <f>0</f>
        <v>0</v>
      </c>
      <c r="K33" s="37"/>
      <c r="L33" s="12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26" t="s">
        <v>45</v>
      </c>
      <c r="F34" s="140">
        <f>ROUND((SUM(BH84:BH177)),  2)</f>
        <v>0</v>
      </c>
      <c r="G34" s="37"/>
      <c r="H34" s="37"/>
      <c r="I34" s="141">
        <v>0.12</v>
      </c>
      <c r="J34" s="140">
        <f>0</f>
        <v>0</v>
      </c>
      <c r="K34" s="37"/>
      <c r="L34" s="12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26" t="s">
        <v>46</v>
      </c>
      <c r="F35" s="140">
        <f>ROUND((SUM(BI84:BI177)),  2)</f>
        <v>0</v>
      </c>
      <c r="G35" s="37"/>
      <c r="H35" s="37"/>
      <c r="I35" s="141">
        <v>0</v>
      </c>
      <c r="J35" s="140">
        <f>0</f>
        <v>0</v>
      </c>
      <c r="K35" s="37"/>
      <c r="L35" s="12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12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42"/>
      <c r="D37" s="143" t="s">
        <v>47</v>
      </c>
      <c r="E37" s="144"/>
      <c r="F37" s="144"/>
      <c r="G37" s="145" t="s">
        <v>48</v>
      </c>
      <c r="H37" s="146" t="s">
        <v>49</v>
      </c>
      <c r="I37" s="144"/>
      <c r="J37" s="147">
        <f>SUM(J28:J35)</f>
        <v>0</v>
      </c>
      <c r="K37" s="148"/>
      <c r="L37" s="12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149"/>
      <c r="C38" s="150"/>
      <c r="D38" s="150"/>
      <c r="E38" s="150"/>
      <c r="F38" s="150"/>
      <c r="G38" s="150"/>
      <c r="H38" s="150"/>
      <c r="I38" s="150"/>
      <c r="J38" s="150"/>
      <c r="K38" s="150"/>
      <c r="L38" s="12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42" hidden="1" s="2" customFormat="1" ht="6.96" customHeight="1">
      <c r="A42" s="37"/>
      <c r="B42" s="151"/>
      <c r="C42" s="152"/>
      <c r="D42" s="152"/>
      <c r="E42" s="152"/>
      <c r="F42" s="152"/>
      <c r="G42" s="152"/>
      <c r="H42" s="152"/>
      <c r="I42" s="152"/>
      <c r="J42" s="152"/>
      <c r="K42" s="152"/>
      <c r="L42" s="12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hidden="1" s="2" customFormat="1" ht="24.96" customHeight="1">
      <c r="A43" s="37"/>
      <c r="B43" s="38"/>
      <c r="C43" s="22" t="s">
        <v>80</v>
      </c>
      <c r="D43" s="39"/>
      <c r="E43" s="39"/>
      <c r="F43" s="39"/>
      <c r="G43" s="39"/>
      <c r="H43" s="39"/>
      <c r="I43" s="39"/>
      <c r="J43" s="39"/>
      <c r="K43" s="39"/>
      <c r="L43" s="12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</row>
    <row r="44" hidden="1" s="2" customFormat="1" ht="6.96" customHeight="1">
      <c r="A44" s="37"/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12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hidden="1" s="2" customFormat="1" ht="12" customHeight="1">
      <c r="A45" s="37"/>
      <c r="B45" s="38"/>
      <c r="C45" s="31" t="s">
        <v>16</v>
      </c>
      <c r="D45" s="39"/>
      <c r="E45" s="39"/>
      <c r="F45" s="39"/>
      <c r="G45" s="39"/>
      <c r="H45" s="39"/>
      <c r="I45" s="39"/>
      <c r="J45" s="39"/>
      <c r="K45" s="39"/>
      <c r="L45" s="12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hidden="1" s="2" customFormat="1" ht="16.5" customHeight="1">
      <c r="A46" s="37"/>
      <c r="B46" s="38"/>
      <c r="C46" s="39"/>
      <c r="D46" s="39"/>
      <c r="E46" s="68" t="str">
        <f>E7</f>
        <v>ZŠ rekonstrukce páteřní rozvod vody_II.etapa</v>
      </c>
      <c r="F46" s="39"/>
      <c r="G46" s="39"/>
      <c r="H46" s="39"/>
      <c r="I46" s="39"/>
      <c r="J46" s="39"/>
      <c r="K46" s="39"/>
      <c r="L46" s="12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hidden="1" s="2" customFormat="1" ht="6.96" customHeight="1">
      <c r="A47" s="37"/>
      <c r="B47" s="38"/>
      <c r="C47" s="39"/>
      <c r="D47" s="39"/>
      <c r="E47" s="39"/>
      <c r="F47" s="39"/>
      <c r="G47" s="39"/>
      <c r="H47" s="39"/>
      <c r="I47" s="39"/>
      <c r="J47" s="39"/>
      <c r="K47" s="39"/>
      <c r="L47" s="12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hidden="1" s="2" customFormat="1" ht="12" customHeight="1">
      <c r="A48" s="37"/>
      <c r="B48" s="38"/>
      <c r="C48" s="31" t="s">
        <v>21</v>
      </c>
      <c r="D48" s="39"/>
      <c r="E48" s="39"/>
      <c r="F48" s="26" t="str">
        <f>F10</f>
        <v xml:space="preserve"> </v>
      </c>
      <c r="G48" s="39"/>
      <c r="H48" s="39"/>
      <c r="I48" s="31" t="s">
        <v>23</v>
      </c>
      <c r="J48" s="71" t="str">
        <f>IF(J10="","",J10)</f>
        <v>9. 4. 2026</v>
      </c>
      <c r="K48" s="39"/>
      <c r="L48" s="12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hidden="1" s="2" customFormat="1" ht="6.96" customHeight="1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12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hidden="1" s="2" customFormat="1" ht="15.15" customHeight="1">
      <c r="A50" s="37"/>
      <c r="B50" s="38"/>
      <c r="C50" s="31" t="s">
        <v>25</v>
      </c>
      <c r="D50" s="39"/>
      <c r="E50" s="39"/>
      <c r="F50" s="26" t="str">
        <f>E13</f>
        <v>Základní škola Český Dub</v>
      </c>
      <c r="G50" s="39"/>
      <c r="H50" s="39"/>
      <c r="I50" s="31" t="s">
        <v>31</v>
      </c>
      <c r="J50" s="35" t="str">
        <f>E19</f>
        <v>Ing.R.Hladký</v>
      </c>
      <c r="K50" s="39"/>
      <c r="L50" s="12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hidden="1" s="2" customFormat="1" ht="15.15" customHeight="1">
      <c r="A51" s="37"/>
      <c r="B51" s="38"/>
      <c r="C51" s="31" t="s">
        <v>29</v>
      </c>
      <c r="D51" s="39"/>
      <c r="E51" s="39"/>
      <c r="F51" s="26" t="str">
        <f>IF(E16="","",E16)</f>
        <v>Vyplň údaj</v>
      </c>
      <c r="G51" s="39"/>
      <c r="H51" s="39"/>
      <c r="I51" s="31" t="s">
        <v>34</v>
      </c>
      <c r="J51" s="35" t="str">
        <f>E22</f>
        <v>Ing.R.Hladký</v>
      </c>
      <c r="K51" s="39"/>
      <c r="L51" s="12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hidden="1" s="2" customFormat="1" ht="10.32" customHeight="1">
      <c r="A52" s="37"/>
      <c r="B52" s="38"/>
      <c r="C52" s="39"/>
      <c r="D52" s="39"/>
      <c r="E52" s="39"/>
      <c r="F52" s="39"/>
      <c r="G52" s="39"/>
      <c r="H52" s="39"/>
      <c r="I52" s="39"/>
      <c r="J52" s="39"/>
      <c r="K52" s="39"/>
      <c r="L52" s="12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hidden="1" s="2" customFormat="1" ht="29.28" customHeight="1">
      <c r="A53" s="37"/>
      <c r="B53" s="38"/>
      <c r="C53" s="153" t="s">
        <v>81</v>
      </c>
      <c r="D53" s="154"/>
      <c r="E53" s="154"/>
      <c r="F53" s="154"/>
      <c r="G53" s="154"/>
      <c r="H53" s="154"/>
      <c r="I53" s="154"/>
      <c r="J53" s="155" t="s">
        <v>82</v>
      </c>
      <c r="K53" s="154"/>
      <c r="L53" s="12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hidden="1" s="2" customFormat="1" ht="10.32" customHeight="1">
      <c r="A54" s="37"/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12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hidden="1" s="2" customFormat="1" ht="22.8" customHeight="1">
      <c r="A55" s="37"/>
      <c r="B55" s="38"/>
      <c r="C55" s="156" t="s">
        <v>69</v>
      </c>
      <c r="D55" s="39"/>
      <c r="E55" s="39"/>
      <c r="F55" s="39"/>
      <c r="G55" s="39"/>
      <c r="H55" s="39"/>
      <c r="I55" s="39"/>
      <c r="J55" s="101">
        <f>J84</f>
        <v>0</v>
      </c>
      <c r="K55" s="39"/>
      <c r="L55" s="12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U55" s="16" t="s">
        <v>83</v>
      </c>
    </row>
    <row r="56" hidden="1" s="9" customFormat="1" ht="24.96" customHeight="1">
      <c r="A56" s="9"/>
      <c r="B56" s="157"/>
      <c r="C56" s="158"/>
      <c r="D56" s="159" t="s">
        <v>84</v>
      </c>
      <c r="E56" s="160"/>
      <c r="F56" s="160"/>
      <c r="G56" s="160"/>
      <c r="H56" s="160"/>
      <c r="I56" s="160"/>
      <c r="J56" s="161">
        <f>J85</f>
        <v>0</v>
      </c>
      <c r="K56" s="158"/>
      <c r="L56" s="162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hidden="1" s="10" customFormat="1" ht="19.92" customHeight="1">
      <c r="A57" s="10"/>
      <c r="B57" s="163"/>
      <c r="C57" s="164"/>
      <c r="D57" s="165" t="s">
        <v>85</v>
      </c>
      <c r="E57" s="166"/>
      <c r="F57" s="166"/>
      <c r="G57" s="166"/>
      <c r="H57" s="166"/>
      <c r="I57" s="166"/>
      <c r="J57" s="167">
        <f>J86</f>
        <v>0</v>
      </c>
      <c r="K57" s="164"/>
      <c r="L57" s="168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hidden="1" s="10" customFormat="1" ht="19.92" customHeight="1">
      <c r="A58" s="10"/>
      <c r="B58" s="163"/>
      <c r="C58" s="164"/>
      <c r="D58" s="165" t="s">
        <v>86</v>
      </c>
      <c r="E58" s="166"/>
      <c r="F58" s="166"/>
      <c r="G58" s="166"/>
      <c r="H58" s="166"/>
      <c r="I58" s="166"/>
      <c r="J58" s="167">
        <f>J89</f>
        <v>0</v>
      </c>
      <c r="K58" s="164"/>
      <c r="L58" s="168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hidden="1" s="10" customFormat="1" ht="19.92" customHeight="1">
      <c r="A59" s="10"/>
      <c r="B59" s="163"/>
      <c r="C59" s="164"/>
      <c r="D59" s="165" t="s">
        <v>87</v>
      </c>
      <c r="E59" s="166"/>
      <c r="F59" s="166"/>
      <c r="G59" s="166"/>
      <c r="H59" s="166"/>
      <c r="I59" s="166"/>
      <c r="J59" s="167">
        <f>J92</f>
        <v>0</v>
      </c>
      <c r="K59" s="164"/>
      <c r="L59" s="168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hidden="1" s="10" customFormat="1" ht="19.92" customHeight="1">
      <c r="A60" s="10"/>
      <c r="B60" s="163"/>
      <c r="C60" s="164"/>
      <c r="D60" s="165" t="s">
        <v>88</v>
      </c>
      <c r="E60" s="166"/>
      <c r="F60" s="166"/>
      <c r="G60" s="166"/>
      <c r="H60" s="166"/>
      <c r="I60" s="166"/>
      <c r="J60" s="167">
        <f>J101</f>
        <v>0</v>
      </c>
      <c r="K60" s="164"/>
      <c r="L60" s="168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hidden="1" s="9" customFormat="1" ht="24.96" customHeight="1">
      <c r="A61" s="9"/>
      <c r="B61" s="157"/>
      <c r="C61" s="158"/>
      <c r="D61" s="159" t="s">
        <v>89</v>
      </c>
      <c r="E61" s="160"/>
      <c r="F61" s="160"/>
      <c r="G61" s="160"/>
      <c r="H61" s="160"/>
      <c r="I61" s="160"/>
      <c r="J61" s="161">
        <f>J103</f>
        <v>0</v>
      </c>
      <c r="K61" s="158"/>
      <c r="L61" s="16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hidden="1" s="10" customFormat="1" ht="19.92" customHeight="1">
      <c r="A62" s="10"/>
      <c r="B62" s="163"/>
      <c r="C62" s="164"/>
      <c r="D62" s="165" t="s">
        <v>90</v>
      </c>
      <c r="E62" s="166"/>
      <c r="F62" s="166"/>
      <c r="G62" s="166"/>
      <c r="H62" s="166"/>
      <c r="I62" s="166"/>
      <c r="J62" s="167">
        <f>J104</f>
        <v>0</v>
      </c>
      <c r="K62" s="164"/>
      <c r="L62" s="16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63"/>
      <c r="C63" s="164"/>
      <c r="D63" s="165" t="s">
        <v>91</v>
      </c>
      <c r="E63" s="166"/>
      <c r="F63" s="166"/>
      <c r="G63" s="166"/>
      <c r="H63" s="166"/>
      <c r="I63" s="166"/>
      <c r="J63" s="167">
        <f>J157</f>
        <v>0</v>
      </c>
      <c r="K63" s="164"/>
      <c r="L63" s="16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63"/>
      <c r="C64" s="164"/>
      <c r="D64" s="165" t="s">
        <v>92</v>
      </c>
      <c r="E64" s="166"/>
      <c r="F64" s="166"/>
      <c r="G64" s="166"/>
      <c r="H64" s="166"/>
      <c r="I64" s="166"/>
      <c r="J64" s="167">
        <f>J163</f>
        <v>0</v>
      </c>
      <c r="K64" s="164"/>
      <c r="L64" s="16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10" customFormat="1" ht="19.92" customHeight="1">
      <c r="A65" s="10"/>
      <c r="B65" s="163"/>
      <c r="C65" s="164"/>
      <c r="D65" s="165" t="s">
        <v>93</v>
      </c>
      <c r="E65" s="166"/>
      <c r="F65" s="166"/>
      <c r="G65" s="166"/>
      <c r="H65" s="166"/>
      <c r="I65" s="166"/>
      <c r="J65" s="167">
        <f>J173</f>
        <v>0</v>
      </c>
      <c r="K65" s="164"/>
      <c r="L65" s="16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9" customFormat="1" ht="24.96" customHeight="1">
      <c r="A66" s="9"/>
      <c r="B66" s="157"/>
      <c r="C66" s="158"/>
      <c r="D66" s="159" t="s">
        <v>94</v>
      </c>
      <c r="E66" s="160"/>
      <c r="F66" s="160"/>
      <c r="G66" s="160"/>
      <c r="H66" s="160"/>
      <c r="I66" s="160"/>
      <c r="J66" s="161">
        <f>J176</f>
        <v>0</v>
      </c>
      <c r="K66" s="158"/>
      <c r="L66" s="16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hidden="1" s="2" customFormat="1" ht="21.84" customHeight="1">
      <c r="A67" s="37"/>
      <c r="B67" s="38"/>
      <c r="C67" s="39"/>
      <c r="D67" s="39"/>
      <c r="E67" s="39"/>
      <c r="F67" s="39"/>
      <c r="G67" s="39"/>
      <c r="H67" s="39"/>
      <c r="I67" s="39"/>
      <c r="J67" s="39"/>
      <c r="K67" s="39"/>
      <c r="L67" s="12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hidden="1" s="2" customFormat="1" ht="6.96" customHeight="1">
      <c r="A68" s="37"/>
      <c r="B68" s="58"/>
      <c r="C68" s="59"/>
      <c r="D68" s="59"/>
      <c r="E68" s="59"/>
      <c r="F68" s="59"/>
      <c r="G68" s="59"/>
      <c r="H68" s="59"/>
      <c r="I68" s="59"/>
      <c r="J68" s="59"/>
      <c r="K68" s="59"/>
      <c r="L68" s="12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hidden="1"/>
    <row r="70" hidden="1"/>
    <row r="71" hidden="1"/>
    <row r="72" s="2" customFormat="1" ht="6.96" customHeight="1">
      <c r="A72" s="37"/>
      <c r="B72" s="60"/>
      <c r="C72" s="61"/>
      <c r="D72" s="61"/>
      <c r="E72" s="61"/>
      <c r="F72" s="61"/>
      <c r="G72" s="61"/>
      <c r="H72" s="61"/>
      <c r="I72" s="61"/>
      <c r="J72" s="61"/>
      <c r="K72" s="61"/>
      <c r="L72" s="12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24.96" customHeight="1">
      <c r="A73" s="37"/>
      <c r="B73" s="38"/>
      <c r="C73" s="22" t="s">
        <v>95</v>
      </c>
      <c r="D73" s="39"/>
      <c r="E73" s="39"/>
      <c r="F73" s="39"/>
      <c r="G73" s="39"/>
      <c r="H73" s="39"/>
      <c r="I73" s="39"/>
      <c r="J73" s="39"/>
      <c r="K73" s="39"/>
      <c r="L73" s="12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6.96" customHeight="1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2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2" customHeight="1">
      <c r="A75" s="37"/>
      <c r="B75" s="38"/>
      <c r="C75" s="31" t="s">
        <v>16</v>
      </c>
      <c r="D75" s="39"/>
      <c r="E75" s="39"/>
      <c r="F75" s="39"/>
      <c r="G75" s="39"/>
      <c r="H75" s="39"/>
      <c r="I75" s="39"/>
      <c r="J75" s="39"/>
      <c r="K75" s="39"/>
      <c r="L75" s="12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6.5" customHeight="1">
      <c r="A76" s="37"/>
      <c r="B76" s="38"/>
      <c r="C76" s="39"/>
      <c r="D76" s="39"/>
      <c r="E76" s="68" t="str">
        <f>E7</f>
        <v>ZŠ rekonstrukce páteřní rozvod vody_II.etapa</v>
      </c>
      <c r="F76" s="39"/>
      <c r="G76" s="39"/>
      <c r="H76" s="39"/>
      <c r="I76" s="39"/>
      <c r="J76" s="39"/>
      <c r="K76" s="39"/>
      <c r="L76" s="12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6.96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2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2" customHeight="1">
      <c r="A78" s="37"/>
      <c r="B78" s="38"/>
      <c r="C78" s="31" t="s">
        <v>21</v>
      </c>
      <c r="D78" s="39"/>
      <c r="E78" s="39"/>
      <c r="F78" s="26" t="str">
        <f>F10</f>
        <v xml:space="preserve"> </v>
      </c>
      <c r="G78" s="39"/>
      <c r="H78" s="39"/>
      <c r="I78" s="31" t="s">
        <v>23</v>
      </c>
      <c r="J78" s="71" t="str">
        <f>IF(J10="","",J10)</f>
        <v>9. 4. 2026</v>
      </c>
      <c r="K78" s="39"/>
      <c r="L78" s="12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6.96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2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5.15" customHeight="1">
      <c r="A80" s="37"/>
      <c r="B80" s="38"/>
      <c r="C80" s="31" t="s">
        <v>25</v>
      </c>
      <c r="D80" s="39"/>
      <c r="E80" s="39"/>
      <c r="F80" s="26" t="str">
        <f>E13</f>
        <v>Základní škola Český Dub</v>
      </c>
      <c r="G80" s="39"/>
      <c r="H80" s="39"/>
      <c r="I80" s="31" t="s">
        <v>31</v>
      </c>
      <c r="J80" s="35" t="str">
        <f>E19</f>
        <v>Ing.R.Hladký</v>
      </c>
      <c r="K80" s="39"/>
      <c r="L80" s="12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5.15" customHeight="1">
      <c r="A81" s="37"/>
      <c r="B81" s="38"/>
      <c r="C81" s="31" t="s">
        <v>29</v>
      </c>
      <c r="D81" s="39"/>
      <c r="E81" s="39"/>
      <c r="F81" s="26" t="str">
        <f>IF(E16="","",E16)</f>
        <v>Vyplň údaj</v>
      </c>
      <c r="G81" s="39"/>
      <c r="H81" s="39"/>
      <c r="I81" s="31" t="s">
        <v>34</v>
      </c>
      <c r="J81" s="35" t="str">
        <f>E22</f>
        <v>Ing.R.Hladký</v>
      </c>
      <c r="K81" s="39"/>
      <c r="L81" s="12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0.32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2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11" customFormat="1" ht="29.28" customHeight="1">
      <c r="A83" s="169"/>
      <c r="B83" s="170"/>
      <c r="C83" s="171" t="s">
        <v>96</v>
      </c>
      <c r="D83" s="172" t="s">
        <v>56</v>
      </c>
      <c r="E83" s="172" t="s">
        <v>52</v>
      </c>
      <c r="F83" s="172" t="s">
        <v>53</v>
      </c>
      <c r="G83" s="172" t="s">
        <v>97</v>
      </c>
      <c r="H83" s="172" t="s">
        <v>98</v>
      </c>
      <c r="I83" s="172" t="s">
        <v>99</v>
      </c>
      <c r="J83" s="173" t="s">
        <v>82</v>
      </c>
      <c r="K83" s="174" t="s">
        <v>100</v>
      </c>
      <c r="L83" s="175"/>
      <c r="M83" s="91" t="s">
        <v>19</v>
      </c>
      <c r="N83" s="92" t="s">
        <v>41</v>
      </c>
      <c r="O83" s="92" t="s">
        <v>101</v>
      </c>
      <c r="P83" s="92" t="s">
        <v>102</v>
      </c>
      <c r="Q83" s="92" t="s">
        <v>103</v>
      </c>
      <c r="R83" s="92" t="s">
        <v>104</v>
      </c>
      <c r="S83" s="92" t="s">
        <v>105</v>
      </c>
      <c r="T83" s="93" t="s">
        <v>106</v>
      </c>
      <c r="U83" s="169"/>
      <c r="V83" s="169"/>
      <c r="W83" s="169"/>
      <c r="X83" s="169"/>
      <c r="Y83" s="169"/>
      <c r="Z83" s="169"/>
      <c r="AA83" s="169"/>
      <c r="AB83" s="169"/>
      <c r="AC83" s="169"/>
      <c r="AD83" s="169"/>
      <c r="AE83" s="169"/>
    </row>
    <row r="84" s="2" customFormat="1" ht="22.8" customHeight="1">
      <c r="A84" s="37"/>
      <c r="B84" s="38"/>
      <c r="C84" s="98" t="s">
        <v>107</v>
      </c>
      <c r="D84" s="39"/>
      <c r="E84" s="39"/>
      <c r="F84" s="39"/>
      <c r="G84" s="39"/>
      <c r="H84" s="39"/>
      <c r="I84" s="39"/>
      <c r="J84" s="176">
        <f>BK84</f>
        <v>0</v>
      </c>
      <c r="K84" s="39"/>
      <c r="L84" s="43"/>
      <c r="M84" s="94"/>
      <c r="N84" s="177"/>
      <c r="O84" s="95"/>
      <c r="P84" s="178">
        <f>P85+P103+P176</f>
        <v>0</v>
      </c>
      <c r="Q84" s="95"/>
      <c r="R84" s="178">
        <f>R85+R103+R176</f>
        <v>2.9667577500000002</v>
      </c>
      <c r="S84" s="95"/>
      <c r="T84" s="179">
        <f>T85+T103+T176</f>
        <v>1.4442082999999999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T84" s="16" t="s">
        <v>70</v>
      </c>
      <c r="AU84" s="16" t="s">
        <v>83</v>
      </c>
      <c r="BK84" s="180">
        <f>BK85+BK103+BK176</f>
        <v>0</v>
      </c>
    </row>
    <row r="85" s="12" customFormat="1" ht="25.92" customHeight="1">
      <c r="A85" s="12"/>
      <c r="B85" s="181"/>
      <c r="C85" s="182"/>
      <c r="D85" s="183" t="s">
        <v>70</v>
      </c>
      <c r="E85" s="184" t="s">
        <v>108</v>
      </c>
      <c r="F85" s="184" t="s">
        <v>109</v>
      </c>
      <c r="G85" s="182"/>
      <c r="H85" s="182"/>
      <c r="I85" s="185"/>
      <c r="J85" s="186">
        <f>BK85</f>
        <v>0</v>
      </c>
      <c r="K85" s="182"/>
      <c r="L85" s="187"/>
      <c r="M85" s="188"/>
      <c r="N85" s="189"/>
      <c r="O85" s="189"/>
      <c r="P85" s="190">
        <f>P86+P89+P92+P101</f>
        <v>0</v>
      </c>
      <c r="Q85" s="189"/>
      <c r="R85" s="190">
        <f>R86+R89+R92+R101</f>
        <v>0.55325000000000002</v>
      </c>
      <c r="S85" s="189"/>
      <c r="T85" s="191">
        <f>T86+T89+T92+T101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92" t="s">
        <v>76</v>
      </c>
      <c r="AT85" s="193" t="s">
        <v>70</v>
      </c>
      <c r="AU85" s="193" t="s">
        <v>71</v>
      </c>
      <c r="AY85" s="192" t="s">
        <v>110</v>
      </c>
      <c r="BK85" s="194">
        <f>BK86+BK89+BK92+BK101</f>
        <v>0</v>
      </c>
    </row>
    <row r="86" s="12" customFormat="1" ht="22.8" customHeight="1">
      <c r="A86" s="12"/>
      <c r="B86" s="181"/>
      <c r="C86" s="182"/>
      <c r="D86" s="183" t="s">
        <v>70</v>
      </c>
      <c r="E86" s="195" t="s">
        <v>111</v>
      </c>
      <c r="F86" s="195" t="s">
        <v>112</v>
      </c>
      <c r="G86" s="182"/>
      <c r="H86" s="182"/>
      <c r="I86" s="185"/>
      <c r="J86" s="196">
        <f>BK86</f>
        <v>0</v>
      </c>
      <c r="K86" s="182"/>
      <c r="L86" s="187"/>
      <c r="M86" s="188"/>
      <c r="N86" s="189"/>
      <c r="O86" s="189"/>
      <c r="P86" s="190">
        <f>SUM(P87:P88)</f>
        <v>0</v>
      </c>
      <c r="Q86" s="189"/>
      <c r="R86" s="190">
        <f>SUM(R87:R88)</f>
        <v>0</v>
      </c>
      <c r="S86" s="189"/>
      <c r="T86" s="191">
        <f>SUM(T87:T88)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92" t="s">
        <v>76</v>
      </c>
      <c r="AT86" s="193" t="s">
        <v>70</v>
      </c>
      <c r="AU86" s="193" t="s">
        <v>76</v>
      </c>
      <c r="AY86" s="192" t="s">
        <v>110</v>
      </c>
      <c r="BK86" s="194">
        <f>SUM(BK87:BK88)</f>
        <v>0</v>
      </c>
    </row>
    <row r="87" s="2" customFormat="1" ht="33" customHeight="1">
      <c r="A87" s="37"/>
      <c r="B87" s="38"/>
      <c r="C87" s="197" t="s">
        <v>76</v>
      </c>
      <c r="D87" s="197" t="s">
        <v>113</v>
      </c>
      <c r="E87" s="198" t="s">
        <v>114</v>
      </c>
      <c r="F87" s="199" t="s">
        <v>115</v>
      </c>
      <c r="G87" s="200" t="s">
        <v>116</v>
      </c>
      <c r="H87" s="201">
        <v>205</v>
      </c>
      <c r="I87" s="202"/>
      <c r="J87" s="203">
        <f>ROUND(I87*H87,2)</f>
        <v>0</v>
      </c>
      <c r="K87" s="204"/>
      <c r="L87" s="43"/>
      <c r="M87" s="205" t="s">
        <v>19</v>
      </c>
      <c r="N87" s="206" t="s">
        <v>42</v>
      </c>
      <c r="O87" s="83"/>
      <c r="P87" s="207">
        <f>O87*H87</f>
        <v>0</v>
      </c>
      <c r="Q87" s="207">
        <v>0</v>
      </c>
      <c r="R87" s="207">
        <f>Q87*H87</f>
        <v>0</v>
      </c>
      <c r="S87" s="207">
        <v>0</v>
      </c>
      <c r="T87" s="208">
        <f>S87*H87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209" t="s">
        <v>117</v>
      </c>
      <c r="AT87" s="209" t="s">
        <v>113</v>
      </c>
      <c r="AU87" s="209" t="s">
        <v>78</v>
      </c>
      <c r="AY87" s="16" t="s">
        <v>110</v>
      </c>
      <c r="BE87" s="210">
        <f>IF(N87="základní",J87,0)</f>
        <v>0</v>
      </c>
      <c r="BF87" s="210">
        <f>IF(N87="snížená",J87,0)</f>
        <v>0</v>
      </c>
      <c r="BG87" s="210">
        <f>IF(N87="zákl. přenesená",J87,0)</f>
        <v>0</v>
      </c>
      <c r="BH87" s="210">
        <f>IF(N87="sníž. přenesená",J87,0)</f>
        <v>0</v>
      </c>
      <c r="BI87" s="210">
        <f>IF(N87="nulová",J87,0)</f>
        <v>0</v>
      </c>
      <c r="BJ87" s="16" t="s">
        <v>76</v>
      </c>
      <c r="BK87" s="210">
        <f>ROUND(I87*H87,2)</f>
        <v>0</v>
      </c>
      <c r="BL87" s="16" t="s">
        <v>117</v>
      </c>
      <c r="BM87" s="209" t="s">
        <v>118</v>
      </c>
    </row>
    <row r="88" s="13" customFormat="1">
      <c r="A88" s="13"/>
      <c r="B88" s="211"/>
      <c r="C88" s="212"/>
      <c r="D88" s="213" t="s">
        <v>119</v>
      </c>
      <c r="E88" s="214" t="s">
        <v>19</v>
      </c>
      <c r="F88" s="215" t="s">
        <v>120</v>
      </c>
      <c r="G88" s="212"/>
      <c r="H88" s="216">
        <v>205</v>
      </c>
      <c r="I88" s="217"/>
      <c r="J88" s="212"/>
      <c r="K88" s="212"/>
      <c r="L88" s="218"/>
      <c r="M88" s="219"/>
      <c r="N88" s="220"/>
      <c r="O88" s="220"/>
      <c r="P88" s="220"/>
      <c r="Q88" s="220"/>
      <c r="R88" s="220"/>
      <c r="S88" s="220"/>
      <c r="T88" s="221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22" t="s">
        <v>119</v>
      </c>
      <c r="AU88" s="222" t="s">
        <v>78</v>
      </c>
      <c r="AV88" s="13" t="s">
        <v>78</v>
      </c>
      <c r="AW88" s="13" t="s">
        <v>33</v>
      </c>
      <c r="AX88" s="13" t="s">
        <v>76</v>
      </c>
      <c r="AY88" s="222" t="s">
        <v>110</v>
      </c>
    </row>
    <row r="89" s="12" customFormat="1" ht="22.8" customHeight="1">
      <c r="A89" s="12"/>
      <c r="B89" s="181"/>
      <c r="C89" s="182"/>
      <c r="D89" s="183" t="s">
        <v>70</v>
      </c>
      <c r="E89" s="195" t="s">
        <v>121</v>
      </c>
      <c r="F89" s="195" t="s">
        <v>122</v>
      </c>
      <c r="G89" s="182"/>
      <c r="H89" s="182"/>
      <c r="I89" s="185"/>
      <c r="J89" s="196">
        <f>BK89</f>
        <v>0</v>
      </c>
      <c r="K89" s="182"/>
      <c r="L89" s="187"/>
      <c r="M89" s="188"/>
      <c r="N89" s="189"/>
      <c r="O89" s="189"/>
      <c r="P89" s="190">
        <f>SUM(P90:P91)</f>
        <v>0</v>
      </c>
      <c r="Q89" s="189"/>
      <c r="R89" s="190">
        <f>SUM(R90:R91)</f>
        <v>0.55325000000000002</v>
      </c>
      <c r="S89" s="189"/>
      <c r="T89" s="191">
        <f>SUM(T90:T91)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92" t="s">
        <v>76</v>
      </c>
      <c r="AT89" s="193" t="s">
        <v>70</v>
      </c>
      <c r="AU89" s="193" t="s">
        <v>76</v>
      </c>
      <c r="AY89" s="192" t="s">
        <v>110</v>
      </c>
      <c r="BK89" s="194">
        <f>SUM(BK90:BK91)</f>
        <v>0</v>
      </c>
    </row>
    <row r="90" s="2" customFormat="1" ht="16.5" customHeight="1">
      <c r="A90" s="37"/>
      <c r="B90" s="38"/>
      <c r="C90" s="197" t="s">
        <v>78</v>
      </c>
      <c r="D90" s="197" t="s">
        <v>113</v>
      </c>
      <c r="E90" s="198" t="s">
        <v>123</v>
      </c>
      <c r="F90" s="199" t="s">
        <v>124</v>
      </c>
      <c r="G90" s="200" t="s">
        <v>116</v>
      </c>
      <c r="H90" s="201">
        <v>205</v>
      </c>
      <c r="I90" s="202"/>
      <c r="J90" s="203">
        <f>ROUND(I90*H90,2)</f>
        <v>0</v>
      </c>
      <c r="K90" s="204"/>
      <c r="L90" s="43"/>
      <c r="M90" s="205" t="s">
        <v>19</v>
      </c>
      <c r="N90" s="206" t="s">
        <v>42</v>
      </c>
      <c r="O90" s="83"/>
      <c r="P90" s="207">
        <f>O90*H90</f>
        <v>0</v>
      </c>
      <c r="Q90" s="207">
        <v>0.00265</v>
      </c>
      <c r="R90" s="207">
        <f>Q90*H90</f>
        <v>0.54325000000000001</v>
      </c>
      <c r="S90" s="207">
        <v>0</v>
      </c>
      <c r="T90" s="208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209" t="s">
        <v>117</v>
      </c>
      <c r="AT90" s="209" t="s">
        <v>113</v>
      </c>
      <c r="AU90" s="209" t="s">
        <v>78</v>
      </c>
      <c r="AY90" s="16" t="s">
        <v>110</v>
      </c>
      <c r="BE90" s="210">
        <f>IF(N90="základní",J90,0)</f>
        <v>0</v>
      </c>
      <c r="BF90" s="210">
        <f>IF(N90="snížená",J90,0)</f>
        <v>0</v>
      </c>
      <c r="BG90" s="210">
        <f>IF(N90="zákl. přenesená",J90,0)</f>
        <v>0</v>
      </c>
      <c r="BH90" s="210">
        <f>IF(N90="sníž. přenesená",J90,0)</f>
        <v>0</v>
      </c>
      <c r="BI90" s="210">
        <f>IF(N90="nulová",J90,0)</f>
        <v>0</v>
      </c>
      <c r="BJ90" s="16" t="s">
        <v>76</v>
      </c>
      <c r="BK90" s="210">
        <f>ROUND(I90*H90,2)</f>
        <v>0</v>
      </c>
      <c r="BL90" s="16" t="s">
        <v>117</v>
      </c>
      <c r="BM90" s="209" t="s">
        <v>125</v>
      </c>
    </row>
    <row r="91" s="2" customFormat="1" ht="33" customHeight="1">
      <c r="A91" s="37"/>
      <c r="B91" s="38"/>
      <c r="C91" s="197" t="s">
        <v>126</v>
      </c>
      <c r="D91" s="197" t="s">
        <v>113</v>
      </c>
      <c r="E91" s="198" t="s">
        <v>127</v>
      </c>
      <c r="F91" s="199" t="s">
        <v>128</v>
      </c>
      <c r="G91" s="200" t="s">
        <v>116</v>
      </c>
      <c r="H91" s="201">
        <v>250</v>
      </c>
      <c r="I91" s="202"/>
      <c r="J91" s="203">
        <f>ROUND(I91*H91,2)</f>
        <v>0</v>
      </c>
      <c r="K91" s="204"/>
      <c r="L91" s="43"/>
      <c r="M91" s="205" t="s">
        <v>19</v>
      </c>
      <c r="N91" s="206" t="s">
        <v>42</v>
      </c>
      <c r="O91" s="83"/>
      <c r="P91" s="207">
        <f>O91*H91</f>
        <v>0</v>
      </c>
      <c r="Q91" s="207">
        <v>4.0000000000000003E-05</v>
      </c>
      <c r="R91" s="207">
        <f>Q91*H91</f>
        <v>0.01</v>
      </c>
      <c r="S91" s="207">
        <v>0</v>
      </c>
      <c r="T91" s="208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209" t="s">
        <v>117</v>
      </c>
      <c r="AT91" s="209" t="s">
        <v>113</v>
      </c>
      <c r="AU91" s="209" t="s">
        <v>78</v>
      </c>
      <c r="AY91" s="16" t="s">
        <v>110</v>
      </c>
      <c r="BE91" s="210">
        <f>IF(N91="základní",J91,0)</f>
        <v>0</v>
      </c>
      <c r="BF91" s="210">
        <f>IF(N91="snížená",J91,0)</f>
        <v>0</v>
      </c>
      <c r="BG91" s="210">
        <f>IF(N91="zákl. přenesená",J91,0)</f>
        <v>0</v>
      </c>
      <c r="BH91" s="210">
        <f>IF(N91="sníž. přenesená",J91,0)</f>
        <v>0</v>
      </c>
      <c r="BI91" s="210">
        <f>IF(N91="nulová",J91,0)</f>
        <v>0</v>
      </c>
      <c r="BJ91" s="16" t="s">
        <v>76</v>
      </c>
      <c r="BK91" s="210">
        <f>ROUND(I91*H91,2)</f>
        <v>0</v>
      </c>
      <c r="BL91" s="16" t="s">
        <v>117</v>
      </c>
      <c r="BM91" s="209" t="s">
        <v>129</v>
      </c>
    </row>
    <row r="92" s="12" customFormat="1" ht="22.8" customHeight="1">
      <c r="A92" s="12"/>
      <c r="B92" s="181"/>
      <c r="C92" s="182"/>
      <c r="D92" s="183" t="s">
        <v>70</v>
      </c>
      <c r="E92" s="195" t="s">
        <v>130</v>
      </c>
      <c r="F92" s="195" t="s">
        <v>131</v>
      </c>
      <c r="G92" s="182"/>
      <c r="H92" s="182"/>
      <c r="I92" s="185"/>
      <c r="J92" s="196">
        <f>BK92</f>
        <v>0</v>
      </c>
      <c r="K92" s="182"/>
      <c r="L92" s="187"/>
      <c r="M92" s="188"/>
      <c r="N92" s="189"/>
      <c r="O92" s="189"/>
      <c r="P92" s="190">
        <f>SUM(P93:P100)</f>
        <v>0</v>
      </c>
      <c r="Q92" s="189"/>
      <c r="R92" s="190">
        <f>SUM(R93:R100)</f>
        <v>0</v>
      </c>
      <c r="S92" s="189"/>
      <c r="T92" s="191">
        <f>SUM(T93:T100)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92" t="s">
        <v>76</v>
      </c>
      <c r="AT92" s="193" t="s">
        <v>70</v>
      </c>
      <c r="AU92" s="193" t="s">
        <v>76</v>
      </c>
      <c r="AY92" s="192" t="s">
        <v>110</v>
      </c>
      <c r="BK92" s="194">
        <f>SUM(BK93:BK100)</f>
        <v>0</v>
      </c>
    </row>
    <row r="93" s="2" customFormat="1" ht="33" customHeight="1">
      <c r="A93" s="37"/>
      <c r="B93" s="38"/>
      <c r="C93" s="197" t="s">
        <v>117</v>
      </c>
      <c r="D93" s="197" t="s">
        <v>113</v>
      </c>
      <c r="E93" s="198" t="s">
        <v>132</v>
      </c>
      <c r="F93" s="199" t="s">
        <v>133</v>
      </c>
      <c r="G93" s="200" t="s">
        <v>134</v>
      </c>
      <c r="H93" s="201">
        <v>3.0099999999999998</v>
      </c>
      <c r="I93" s="202"/>
      <c r="J93" s="203">
        <f>ROUND(I93*H93,2)</f>
        <v>0</v>
      </c>
      <c r="K93" s="204"/>
      <c r="L93" s="43"/>
      <c r="M93" s="205" t="s">
        <v>19</v>
      </c>
      <c r="N93" s="206" t="s">
        <v>42</v>
      </c>
      <c r="O93" s="83"/>
      <c r="P93" s="207">
        <f>O93*H93</f>
        <v>0</v>
      </c>
      <c r="Q93" s="207">
        <v>0</v>
      </c>
      <c r="R93" s="207">
        <f>Q93*H93</f>
        <v>0</v>
      </c>
      <c r="S93" s="207">
        <v>0</v>
      </c>
      <c r="T93" s="208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209" t="s">
        <v>117</v>
      </c>
      <c r="AT93" s="209" t="s">
        <v>113</v>
      </c>
      <c r="AU93" s="209" t="s">
        <v>78</v>
      </c>
      <c r="AY93" s="16" t="s">
        <v>110</v>
      </c>
      <c r="BE93" s="210">
        <f>IF(N93="základní",J93,0)</f>
        <v>0</v>
      </c>
      <c r="BF93" s="210">
        <f>IF(N93="snížená",J93,0)</f>
        <v>0</v>
      </c>
      <c r="BG93" s="210">
        <f>IF(N93="zákl. přenesená",J93,0)</f>
        <v>0</v>
      </c>
      <c r="BH93" s="210">
        <f>IF(N93="sníž. přenesená",J93,0)</f>
        <v>0</v>
      </c>
      <c r="BI93" s="210">
        <f>IF(N93="nulová",J93,0)</f>
        <v>0</v>
      </c>
      <c r="BJ93" s="16" t="s">
        <v>76</v>
      </c>
      <c r="BK93" s="210">
        <f>ROUND(I93*H93,2)</f>
        <v>0</v>
      </c>
      <c r="BL93" s="16" t="s">
        <v>117</v>
      </c>
      <c r="BM93" s="209" t="s">
        <v>135</v>
      </c>
    </row>
    <row r="94" s="13" customFormat="1">
      <c r="A94" s="13"/>
      <c r="B94" s="211"/>
      <c r="C94" s="212"/>
      <c r="D94" s="213" t="s">
        <v>119</v>
      </c>
      <c r="E94" s="214" t="s">
        <v>19</v>
      </c>
      <c r="F94" s="215" t="s">
        <v>136</v>
      </c>
      <c r="G94" s="212"/>
      <c r="H94" s="216">
        <v>3.0099999999999998</v>
      </c>
      <c r="I94" s="217"/>
      <c r="J94" s="212"/>
      <c r="K94" s="212"/>
      <c r="L94" s="218"/>
      <c r="M94" s="219"/>
      <c r="N94" s="220"/>
      <c r="O94" s="220"/>
      <c r="P94" s="220"/>
      <c r="Q94" s="220"/>
      <c r="R94" s="220"/>
      <c r="S94" s="220"/>
      <c r="T94" s="221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22" t="s">
        <v>119</v>
      </c>
      <c r="AU94" s="222" t="s">
        <v>78</v>
      </c>
      <c r="AV94" s="13" t="s">
        <v>78</v>
      </c>
      <c r="AW94" s="13" t="s">
        <v>33</v>
      </c>
      <c r="AX94" s="13" t="s">
        <v>76</v>
      </c>
      <c r="AY94" s="222" t="s">
        <v>110</v>
      </c>
    </row>
    <row r="95" s="2" customFormat="1" ht="55.5" customHeight="1">
      <c r="A95" s="37"/>
      <c r="B95" s="38"/>
      <c r="C95" s="197" t="s">
        <v>137</v>
      </c>
      <c r="D95" s="197" t="s">
        <v>113</v>
      </c>
      <c r="E95" s="198" t="s">
        <v>138</v>
      </c>
      <c r="F95" s="199" t="s">
        <v>139</v>
      </c>
      <c r="G95" s="200" t="s">
        <v>134</v>
      </c>
      <c r="H95" s="201">
        <v>3.0099999999999998</v>
      </c>
      <c r="I95" s="202"/>
      <c r="J95" s="203">
        <f>ROUND(I95*H95,2)</f>
        <v>0</v>
      </c>
      <c r="K95" s="204"/>
      <c r="L95" s="43"/>
      <c r="M95" s="205" t="s">
        <v>19</v>
      </c>
      <c r="N95" s="206" t="s">
        <v>42</v>
      </c>
      <c r="O95" s="83"/>
      <c r="P95" s="207">
        <f>O95*H95</f>
        <v>0</v>
      </c>
      <c r="Q95" s="207">
        <v>0</v>
      </c>
      <c r="R95" s="207">
        <f>Q95*H95</f>
        <v>0</v>
      </c>
      <c r="S95" s="207">
        <v>0</v>
      </c>
      <c r="T95" s="208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209" t="s">
        <v>117</v>
      </c>
      <c r="AT95" s="209" t="s">
        <v>113</v>
      </c>
      <c r="AU95" s="209" t="s">
        <v>78</v>
      </c>
      <c r="AY95" s="16" t="s">
        <v>110</v>
      </c>
      <c r="BE95" s="210">
        <f>IF(N95="základní",J95,0)</f>
        <v>0</v>
      </c>
      <c r="BF95" s="210">
        <f>IF(N95="snížená",J95,0)</f>
        <v>0</v>
      </c>
      <c r="BG95" s="210">
        <f>IF(N95="zákl. přenesená",J95,0)</f>
        <v>0</v>
      </c>
      <c r="BH95" s="210">
        <f>IF(N95="sníž. přenesená",J95,0)</f>
        <v>0</v>
      </c>
      <c r="BI95" s="210">
        <f>IF(N95="nulová",J95,0)</f>
        <v>0</v>
      </c>
      <c r="BJ95" s="16" t="s">
        <v>76</v>
      </c>
      <c r="BK95" s="210">
        <f>ROUND(I95*H95,2)</f>
        <v>0</v>
      </c>
      <c r="BL95" s="16" t="s">
        <v>117</v>
      </c>
      <c r="BM95" s="209" t="s">
        <v>140</v>
      </c>
    </row>
    <row r="96" s="2" customFormat="1" ht="33" customHeight="1">
      <c r="A96" s="37"/>
      <c r="B96" s="38"/>
      <c r="C96" s="197" t="s">
        <v>111</v>
      </c>
      <c r="D96" s="197" t="s">
        <v>113</v>
      </c>
      <c r="E96" s="198" t="s">
        <v>141</v>
      </c>
      <c r="F96" s="199" t="s">
        <v>142</v>
      </c>
      <c r="G96" s="200" t="s">
        <v>134</v>
      </c>
      <c r="H96" s="201">
        <v>1.5660000000000001</v>
      </c>
      <c r="I96" s="202"/>
      <c r="J96" s="203">
        <f>ROUND(I96*H96,2)</f>
        <v>0</v>
      </c>
      <c r="K96" s="204"/>
      <c r="L96" s="43"/>
      <c r="M96" s="205" t="s">
        <v>19</v>
      </c>
      <c r="N96" s="206" t="s">
        <v>42</v>
      </c>
      <c r="O96" s="83"/>
      <c r="P96" s="207">
        <f>O96*H96</f>
        <v>0</v>
      </c>
      <c r="Q96" s="207">
        <v>0</v>
      </c>
      <c r="R96" s="207">
        <f>Q96*H96</f>
        <v>0</v>
      </c>
      <c r="S96" s="207">
        <v>0</v>
      </c>
      <c r="T96" s="208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209" t="s">
        <v>117</v>
      </c>
      <c r="AT96" s="209" t="s">
        <v>113</v>
      </c>
      <c r="AU96" s="209" t="s">
        <v>78</v>
      </c>
      <c r="AY96" s="16" t="s">
        <v>110</v>
      </c>
      <c r="BE96" s="210">
        <f>IF(N96="základní",J96,0)</f>
        <v>0</v>
      </c>
      <c r="BF96" s="210">
        <f>IF(N96="snížená",J96,0)</f>
        <v>0</v>
      </c>
      <c r="BG96" s="210">
        <f>IF(N96="zákl. přenesená",J96,0)</f>
        <v>0</v>
      </c>
      <c r="BH96" s="210">
        <f>IF(N96="sníž. přenesená",J96,0)</f>
        <v>0</v>
      </c>
      <c r="BI96" s="210">
        <f>IF(N96="nulová",J96,0)</f>
        <v>0</v>
      </c>
      <c r="BJ96" s="16" t="s">
        <v>76</v>
      </c>
      <c r="BK96" s="210">
        <f>ROUND(I96*H96,2)</f>
        <v>0</v>
      </c>
      <c r="BL96" s="16" t="s">
        <v>117</v>
      </c>
      <c r="BM96" s="209" t="s">
        <v>143</v>
      </c>
    </row>
    <row r="97" s="13" customFormat="1">
      <c r="A97" s="13"/>
      <c r="B97" s="211"/>
      <c r="C97" s="212"/>
      <c r="D97" s="213" t="s">
        <v>119</v>
      </c>
      <c r="E97" s="214" t="s">
        <v>19</v>
      </c>
      <c r="F97" s="215" t="s">
        <v>144</v>
      </c>
      <c r="G97" s="212"/>
      <c r="H97" s="216">
        <v>1.5660000000000001</v>
      </c>
      <c r="I97" s="217"/>
      <c r="J97" s="212"/>
      <c r="K97" s="212"/>
      <c r="L97" s="218"/>
      <c r="M97" s="219"/>
      <c r="N97" s="220"/>
      <c r="O97" s="220"/>
      <c r="P97" s="220"/>
      <c r="Q97" s="220"/>
      <c r="R97" s="220"/>
      <c r="S97" s="220"/>
      <c r="T97" s="221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22" t="s">
        <v>119</v>
      </c>
      <c r="AU97" s="222" t="s">
        <v>78</v>
      </c>
      <c r="AV97" s="13" t="s">
        <v>78</v>
      </c>
      <c r="AW97" s="13" t="s">
        <v>33</v>
      </c>
      <c r="AX97" s="13" t="s">
        <v>76</v>
      </c>
      <c r="AY97" s="222" t="s">
        <v>110</v>
      </c>
    </row>
    <row r="98" s="2" customFormat="1" ht="44.25" customHeight="1">
      <c r="A98" s="37"/>
      <c r="B98" s="38"/>
      <c r="C98" s="197" t="s">
        <v>145</v>
      </c>
      <c r="D98" s="197" t="s">
        <v>113</v>
      </c>
      <c r="E98" s="198" t="s">
        <v>146</v>
      </c>
      <c r="F98" s="199" t="s">
        <v>147</v>
      </c>
      <c r="G98" s="200" t="s">
        <v>134</v>
      </c>
      <c r="H98" s="201">
        <v>29.754000000000001</v>
      </c>
      <c r="I98" s="202"/>
      <c r="J98" s="203">
        <f>ROUND(I98*H98,2)</f>
        <v>0</v>
      </c>
      <c r="K98" s="204"/>
      <c r="L98" s="43"/>
      <c r="M98" s="205" t="s">
        <v>19</v>
      </c>
      <c r="N98" s="206" t="s">
        <v>42</v>
      </c>
      <c r="O98" s="83"/>
      <c r="P98" s="207">
        <f>O98*H98</f>
        <v>0</v>
      </c>
      <c r="Q98" s="207">
        <v>0</v>
      </c>
      <c r="R98" s="207">
        <f>Q98*H98</f>
        <v>0</v>
      </c>
      <c r="S98" s="207">
        <v>0</v>
      </c>
      <c r="T98" s="208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209" t="s">
        <v>117</v>
      </c>
      <c r="AT98" s="209" t="s">
        <v>113</v>
      </c>
      <c r="AU98" s="209" t="s">
        <v>78</v>
      </c>
      <c r="AY98" s="16" t="s">
        <v>110</v>
      </c>
      <c r="BE98" s="210">
        <f>IF(N98="základní",J98,0)</f>
        <v>0</v>
      </c>
      <c r="BF98" s="210">
        <f>IF(N98="snížená",J98,0)</f>
        <v>0</v>
      </c>
      <c r="BG98" s="210">
        <f>IF(N98="zákl. přenesená",J98,0)</f>
        <v>0</v>
      </c>
      <c r="BH98" s="210">
        <f>IF(N98="sníž. přenesená",J98,0)</f>
        <v>0</v>
      </c>
      <c r="BI98" s="210">
        <f>IF(N98="nulová",J98,0)</f>
        <v>0</v>
      </c>
      <c r="BJ98" s="16" t="s">
        <v>76</v>
      </c>
      <c r="BK98" s="210">
        <f>ROUND(I98*H98,2)</f>
        <v>0</v>
      </c>
      <c r="BL98" s="16" t="s">
        <v>117</v>
      </c>
      <c r="BM98" s="209" t="s">
        <v>148</v>
      </c>
    </row>
    <row r="99" s="13" customFormat="1">
      <c r="A99" s="13"/>
      <c r="B99" s="211"/>
      <c r="C99" s="212"/>
      <c r="D99" s="213" t="s">
        <v>119</v>
      </c>
      <c r="E99" s="214" t="s">
        <v>19</v>
      </c>
      <c r="F99" s="215" t="s">
        <v>149</v>
      </c>
      <c r="G99" s="212"/>
      <c r="H99" s="216">
        <v>29.754000000000001</v>
      </c>
      <c r="I99" s="217"/>
      <c r="J99" s="212"/>
      <c r="K99" s="212"/>
      <c r="L99" s="218"/>
      <c r="M99" s="219"/>
      <c r="N99" s="220"/>
      <c r="O99" s="220"/>
      <c r="P99" s="220"/>
      <c r="Q99" s="220"/>
      <c r="R99" s="220"/>
      <c r="S99" s="220"/>
      <c r="T99" s="221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22" t="s">
        <v>119</v>
      </c>
      <c r="AU99" s="222" t="s">
        <v>78</v>
      </c>
      <c r="AV99" s="13" t="s">
        <v>78</v>
      </c>
      <c r="AW99" s="13" t="s">
        <v>33</v>
      </c>
      <c r="AX99" s="13" t="s">
        <v>76</v>
      </c>
      <c r="AY99" s="222" t="s">
        <v>110</v>
      </c>
    </row>
    <row r="100" s="2" customFormat="1" ht="44.25" customHeight="1">
      <c r="A100" s="37"/>
      <c r="B100" s="38"/>
      <c r="C100" s="197" t="s">
        <v>150</v>
      </c>
      <c r="D100" s="197" t="s">
        <v>113</v>
      </c>
      <c r="E100" s="198" t="s">
        <v>151</v>
      </c>
      <c r="F100" s="199" t="s">
        <v>152</v>
      </c>
      <c r="G100" s="200" t="s">
        <v>134</v>
      </c>
      <c r="H100" s="201">
        <v>1.5660000000000001</v>
      </c>
      <c r="I100" s="202"/>
      <c r="J100" s="203">
        <f>ROUND(I100*H100,2)</f>
        <v>0</v>
      </c>
      <c r="K100" s="204"/>
      <c r="L100" s="43"/>
      <c r="M100" s="205" t="s">
        <v>19</v>
      </c>
      <c r="N100" s="206" t="s">
        <v>42</v>
      </c>
      <c r="O100" s="83"/>
      <c r="P100" s="207">
        <f>O100*H100</f>
        <v>0</v>
      </c>
      <c r="Q100" s="207">
        <v>0</v>
      </c>
      <c r="R100" s="207">
        <f>Q100*H100</f>
        <v>0</v>
      </c>
      <c r="S100" s="207">
        <v>0</v>
      </c>
      <c r="T100" s="208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209" t="s">
        <v>117</v>
      </c>
      <c r="AT100" s="209" t="s">
        <v>113</v>
      </c>
      <c r="AU100" s="209" t="s">
        <v>78</v>
      </c>
      <c r="AY100" s="16" t="s">
        <v>110</v>
      </c>
      <c r="BE100" s="210">
        <f>IF(N100="základní",J100,0)</f>
        <v>0</v>
      </c>
      <c r="BF100" s="210">
        <f>IF(N100="snížená",J100,0)</f>
        <v>0</v>
      </c>
      <c r="BG100" s="210">
        <f>IF(N100="zákl. přenesená",J100,0)</f>
        <v>0</v>
      </c>
      <c r="BH100" s="210">
        <f>IF(N100="sníž. přenesená",J100,0)</f>
        <v>0</v>
      </c>
      <c r="BI100" s="210">
        <f>IF(N100="nulová",J100,0)</f>
        <v>0</v>
      </c>
      <c r="BJ100" s="16" t="s">
        <v>76</v>
      </c>
      <c r="BK100" s="210">
        <f>ROUND(I100*H100,2)</f>
        <v>0</v>
      </c>
      <c r="BL100" s="16" t="s">
        <v>117</v>
      </c>
      <c r="BM100" s="209" t="s">
        <v>153</v>
      </c>
    </row>
    <row r="101" s="12" customFormat="1" ht="22.8" customHeight="1">
      <c r="A101" s="12"/>
      <c r="B101" s="181"/>
      <c r="C101" s="182"/>
      <c r="D101" s="183" t="s">
        <v>70</v>
      </c>
      <c r="E101" s="195" t="s">
        <v>154</v>
      </c>
      <c r="F101" s="195" t="s">
        <v>155</v>
      </c>
      <c r="G101" s="182"/>
      <c r="H101" s="182"/>
      <c r="I101" s="185"/>
      <c r="J101" s="196">
        <f>BK101</f>
        <v>0</v>
      </c>
      <c r="K101" s="182"/>
      <c r="L101" s="187"/>
      <c r="M101" s="188"/>
      <c r="N101" s="189"/>
      <c r="O101" s="189"/>
      <c r="P101" s="190">
        <f>P102</f>
        <v>0</v>
      </c>
      <c r="Q101" s="189"/>
      <c r="R101" s="190">
        <f>R102</f>
        <v>0</v>
      </c>
      <c r="S101" s="189"/>
      <c r="T101" s="191">
        <f>T102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192" t="s">
        <v>76</v>
      </c>
      <c r="AT101" s="193" t="s">
        <v>70</v>
      </c>
      <c r="AU101" s="193" t="s">
        <v>76</v>
      </c>
      <c r="AY101" s="192" t="s">
        <v>110</v>
      </c>
      <c r="BK101" s="194">
        <f>BK102</f>
        <v>0</v>
      </c>
    </row>
    <row r="102" s="2" customFormat="1" ht="55.5" customHeight="1">
      <c r="A102" s="37"/>
      <c r="B102" s="38"/>
      <c r="C102" s="197" t="s">
        <v>121</v>
      </c>
      <c r="D102" s="197" t="s">
        <v>113</v>
      </c>
      <c r="E102" s="198" t="s">
        <v>156</v>
      </c>
      <c r="F102" s="199" t="s">
        <v>157</v>
      </c>
      <c r="G102" s="200" t="s">
        <v>134</v>
      </c>
      <c r="H102" s="201">
        <v>0.68400000000000005</v>
      </c>
      <c r="I102" s="202"/>
      <c r="J102" s="203">
        <f>ROUND(I102*H102,2)</f>
        <v>0</v>
      </c>
      <c r="K102" s="204"/>
      <c r="L102" s="43"/>
      <c r="M102" s="205" t="s">
        <v>19</v>
      </c>
      <c r="N102" s="206" t="s">
        <v>42</v>
      </c>
      <c r="O102" s="83"/>
      <c r="P102" s="207">
        <f>O102*H102</f>
        <v>0</v>
      </c>
      <c r="Q102" s="207">
        <v>0</v>
      </c>
      <c r="R102" s="207">
        <f>Q102*H102</f>
        <v>0</v>
      </c>
      <c r="S102" s="207">
        <v>0</v>
      </c>
      <c r="T102" s="208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209" t="s">
        <v>117</v>
      </c>
      <c r="AT102" s="209" t="s">
        <v>113</v>
      </c>
      <c r="AU102" s="209" t="s">
        <v>78</v>
      </c>
      <c r="AY102" s="16" t="s">
        <v>110</v>
      </c>
      <c r="BE102" s="210">
        <f>IF(N102="základní",J102,0)</f>
        <v>0</v>
      </c>
      <c r="BF102" s="210">
        <f>IF(N102="snížená",J102,0)</f>
        <v>0</v>
      </c>
      <c r="BG102" s="210">
        <f>IF(N102="zákl. přenesená",J102,0)</f>
        <v>0</v>
      </c>
      <c r="BH102" s="210">
        <f>IF(N102="sníž. přenesená",J102,0)</f>
        <v>0</v>
      </c>
      <c r="BI102" s="210">
        <f>IF(N102="nulová",J102,0)</f>
        <v>0</v>
      </c>
      <c r="BJ102" s="16" t="s">
        <v>76</v>
      </c>
      <c r="BK102" s="210">
        <f>ROUND(I102*H102,2)</f>
        <v>0</v>
      </c>
      <c r="BL102" s="16" t="s">
        <v>117</v>
      </c>
      <c r="BM102" s="209" t="s">
        <v>158</v>
      </c>
    </row>
    <row r="103" s="12" customFormat="1" ht="25.92" customHeight="1">
      <c r="A103" s="12"/>
      <c r="B103" s="181"/>
      <c r="C103" s="182"/>
      <c r="D103" s="183" t="s">
        <v>70</v>
      </c>
      <c r="E103" s="184" t="s">
        <v>159</v>
      </c>
      <c r="F103" s="184" t="s">
        <v>160</v>
      </c>
      <c r="G103" s="182"/>
      <c r="H103" s="182"/>
      <c r="I103" s="185"/>
      <c r="J103" s="186">
        <f>BK103</f>
        <v>0</v>
      </c>
      <c r="K103" s="182"/>
      <c r="L103" s="187"/>
      <c r="M103" s="188"/>
      <c r="N103" s="189"/>
      <c r="O103" s="189"/>
      <c r="P103" s="190">
        <f>P104+P157+P163+P173</f>
        <v>0</v>
      </c>
      <c r="Q103" s="189"/>
      <c r="R103" s="190">
        <f>R104+R157+R163+R173</f>
        <v>2.4135077500000004</v>
      </c>
      <c r="S103" s="189"/>
      <c r="T103" s="191">
        <f>T104+T157+T163+T173</f>
        <v>1.4442082999999999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92" t="s">
        <v>76</v>
      </c>
      <c r="AT103" s="193" t="s">
        <v>70</v>
      </c>
      <c r="AU103" s="193" t="s">
        <v>71</v>
      </c>
      <c r="AY103" s="192" t="s">
        <v>110</v>
      </c>
      <c r="BK103" s="194">
        <f>BK104+BK157+BK163+BK173</f>
        <v>0</v>
      </c>
    </row>
    <row r="104" s="12" customFormat="1" ht="22.8" customHeight="1">
      <c r="A104" s="12"/>
      <c r="B104" s="181"/>
      <c r="C104" s="182"/>
      <c r="D104" s="183" t="s">
        <v>70</v>
      </c>
      <c r="E104" s="195" t="s">
        <v>161</v>
      </c>
      <c r="F104" s="195" t="s">
        <v>162</v>
      </c>
      <c r="G104" s="182"/>
      <c r="H104" s="182"/>
      <c r="I104" s="185"/>
      <c r="J104" s="196">
        <f>BK104</f>
        <v>0</v>
      </c>
      <c r="K104" s="182"/>
      <c r="L104" s="187"/>
      <c r="M104" s="188"/>
      <c r="N104" s="189"/>
      <c r="O104" s="189"/>
      <c r="P104" s="190">
        <f>SUM(P105:P156)</f>
        <v>0</v>
      </c>
      <c r="Q104" s="189"/>
      <c r="R104" s="190">
        <f>SUM(R105:R156)</f>
        <v>0.71683700000000017</v>
      </c>
      <c r="S104" s="189"/>
      <c r="T104" s="191">
        <f>SUM(T105:T156)</f>
        <v>0.98308399999999996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192" t="s">
        <v>78</v>
      </c>
      <c r="AT104" s="193" t="s">
        <v>70</v>
      </c>
      <c r="AU104" s="193" t="s">
        <v>76</v>
      </c>
      <c r="AY104" s="192" t="s">
        <v>110</v>
      </c>
      <c r="BK104" s="194">
        <f>SUM(BK105:BK156)</f>
        <v>0</v>
      </c>
    </row>
    <row r="105" s="2" customFormat="1" ht="21.75" customHeight="1">
      <c r="A105" s="37"/>
      <c r="B105" s="38"/>
      <c r="C105" s="197" t="s">
        <v>163</v>
      </c>
      <c r="D105" s="197" t="s">
        <v>113</v>
      </c>
      <c r="E105" s="198" t="s">
        <v>164</v>
      </c>
      <c r="F105" s="199" t="s">
        <v>165</v>
      </c>
      <c r="G105" s="200" t="s">
        <v>166</v>
      </c>
      <c r="H105" s="201">
        <v>4</v>
      </c>
      <c r="I105" s="202"/>
      <c r="J105" s="203">
        <f>ROUND(I105*H105,2)</f>
        <v>0</v>
      </c>
      <c r="K105" s="204"/>
      <c r="L105" s="43"/>
      <c r="M105" s="205" t="s">
        <v>19</v>
      </c>
      <c r="N105" s="206" t="s">
        <v>42</v>
      </c>
      <c r="O105" s="83"/>
      <c r="P105" s="207">
        <f>O105*H105</f>
        <v>0</v>
      </c>
      <c r="Q105" s="207">
        <v>0</v>
      </c>
      <c r="R105" s="207">
        <f>Q105*H105</f>
        <v>0</v>
      </c>
      <c r="S105" s="207">
        <v>0</v>
      </c>
      <c r="T105" s="208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209" t="s">
        <v>167</v>
      </c>
      <c r="AT105" s="209" t="s">
        <v>113</v>
      </c>
      <c r="AU105" s="209" t="s">
        <v>78</v>
      </c>
      <c r="AY105" s="16" t="s">
        <v>110</v>
      </c>
      <c r="BE105" s="210">
        <f>IF(N105="základní",J105,0)</f>
        <v>0</v>
      </c>
      <c r="BF105" s="210">
        <f>IF(N105="snížená",J105,0)</f>
        <v>0</v>
      </c>
      <c r="BG105" s="210">
        <f>IF(N105="zákl. přenesená",J105,0)</f>
        <v>0</v>
      </c>
      <c r="BH105" s="210">
        <f>IF(N105="sníž. přenesená",J105,0)</f>
        <v>0</v>
      </c>
      <c r="BI105" s="210">
        <f>IF(N105="nulová",J105,0)</f>
        <v>0</v>
      </c>
      <c r="BJ105" s="16" t="s">
        <v>76</v>
      </c>
      <c r="BK105" s="210">
        <f>ROUND(I105*H105,2)</f>
        <v>0</v>
      </c>
      <c r="BL105" s="16" t="s">
        <v>167</v>
      </c>
      <c r="BM105" s="209" t="s">
        <v>168</v>
      </c>
    </row>
    <row r="106" s="2" customFormat="1" ht="21.75" customHeight="1">
      <c r="A106" s="37"/>
      <c r="B106" s="38"/>
      <c r="C106" s="197" t="s">
        <v>169</v>
      </c>
      <c r="D106" s="197" t="s">
        <v>113</v>
      </c>
      <c r="E106" s="198" t="s">
        <v>170</v>
      </c>
      <c r="F106" s="199" t="s">
        <v>171</v>
      </c>
      <c r="G106" s="200" t="s">
        <v>166</v>
      </c>
      <c r="H106" s="201">
        <v>2</v>
      </c>
      <c r="I106" s="202"/>
      <c r="J106" s="203">
        <f>ROUND(I106*H106,2)</f>
        <v>0</v>
      </c>
      <c r="K106" s="204"/>
      <c r="L106" s="43"/>
      <c r="M106" s="205" t="s">
        <v>19</v>
      </c>
      <c r="N106" s="206" t="s">
        <v>42</v>
      </c>
      <c r="O106" s="83"/>
      <c r="P106" s="207">
        <f>O106*H106</f>
        <v>0</v>
      </c>
      <c r="Q106" s="207">
        <v>0</v>
      </c>
      <c r="R106" s="207">
        <f>Q106*H106</f>
        <v>0</v>
      </c>
      <c r="S106" s="207">
        <v>0</v>
      </c>
      <c r="T106" s="208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209" t="s">
        <v>167</v>
      </c>
      <c r="AT106" s="209" t="s">
        <v>113</v>
      </c>
      <c r="AU106" s="209" t="s">
        <v>78</v>
      </c>
      <c r="AY106" s="16" t="s">
        <v>110</v>
      </c>
      <c r="BE106" s="210">
        <f>IF(N106="základní",J106,0)</f>
        <v>0</v>
      </c>
      <c r="BF106" s="210">
        <f>IF(N106="snížená",J106,0)</f>
        <v>0</v>
      </c>
      <c r="BG106" s="210">
        <f>IF(N106="zákl. přenesená",J106,0)</f>
        <v>0</v>
      </c>
      <c r="BH106" s="210">
        <f>IF(N106="sníž. přenesená",J106,0)</f>
        <v>0</v>
      </c>
      <c r="BI106" s="210">
        <f>IF(N106="nulová",J106,0)</f>
        <v>0</v>
      </c>
      <c r="BJ106" s="16" t="s">
        <v>76</v>
      </c>
      <c r="BK106" s="210">
        <f>ROUND(I106*H106,2)</f>
        <v>0</v>
      </c>
      <c r="BL106" s="16" t="s">
        <v>167</v>
      </c>
      <c r="BM106" s="209" t="s">
        <v>172</v>
      </c>
    </row>
    <row r="107" s="2" customFormat="1" ht="21.75" customHeight="1">
      <c r="A107" s="37"/>
      <c r="B107" s="38"/>
      <c r="C107" s="197" t="s">
        <v>8</v>
      </c>
      <c r="D107" s="197" t="s">
        <v>113</v>
      </c>
      <c r="E107" s="198" t="s">
        <v>173</v>
      </c>
      <c r="F107" s="199" t="s">
        <v>174</v>
      </c>
      <c r="G107" s="200" t="s">
        <v>166</v>
      </c>
      <c r="H107" s="201">
        <v>9</v>
      </c>
      <c r="I107" s="202"/>
      <c r="J107" s="203">
        <f>ROUND(I107*H107,2)</f>
        <v>0</v>
      </c>
      <c r="K107" s="204"/>
      <c r="L107" s="43"/>
      <c r="M107" s="205" t="s">
        <v>19</v>
      </c>
      <c r="N107" s="206" t="s">
        <v>42</v>
      </c>
      <c r="O107" s="83"/>
      <c r="P107" s="207">
        <f>O107*H107</f>
        <v>0</v>
      </c>
      <c r="Q107" s="207">
        <v>0</v>
      </c>
      <c r="R107" s="207">
        <f>Q107*H107</f>
        <v>0</v>
      </c>
      <c r="S107" s="207">
        <v>0</v>
      </c>
      <c r="T107" s="208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209" t="s">
        <v>167</v>
      </c>
      <c r="AT107" s="209" t="s">
        <v>113</v>
      </c>
      <c r="AU107" s="209" t="s">
        <v>78</v>
      </c>
      <c r="AY107" s="16" t="s">
        <v>110</v>
      </c>
      <c r="BE107" s="210">
        <f>IF(N107="základní",J107,0)</f>
        <v>0</v>
      </c>
      <c r="BF107" s="210">
        <f>IF(N107="snížená",J107,0)</f>
        <v>0</v>
      </c>
      <c r="BG107" s="210">
        <f>IF(N107="zákl. přenesená",J107,0)</f>
        <v>0</v>
      </c>
      <c r="BH107" s="210">
        <f>IF(N107="sníž. přenesená",J107,0)</f>
        <v>0</v>
      </c>
      <c r="BI107" s="210">
        <f>IF(N107="nulová",J107,0)</f>
        <v>0</v>
      </c>
      <c r="BJ107" s="16" t="s">
        <v>76</v>
      </c>
      <c r="BK107" s="210">
        <f>ROUND(I107*H107,2)</f>
        <v>0</v>
      </c>
      <c r="BL107" s="16" t="s">
        <v>167</v>
      </c>
      <c r="BM107" s="209" t="s">
        <v>175</v>
      </c>
    </row>
    <row r="108" s="2" customFormat="1" ht="21.75" customHeight="1">
      <c r="A108" s="37"/>
      <c r="B108" s="38"/>
      <c r="C108" s="197" t="s">
        <v>176</v>
      </c>
      <c r="D108" s="197" t="s">
        <v>113</v>
      </c>
      <c r="E108" s="198" t="s">
        <v>177</v>
      </c>
      <c r="F108" s="199" t="s">
        <v>178</v>
      </c>
      <c r="G108" s="200" t="s">
        <v>166</v>
      </c>
      <c r="H108" s="201">
        <v>10</v>
      </c>
      <c r="I108" s="202"/>
      <c r="J108" s="203">
        <f>ROUND(I108*H108,2)</f>
        <v>0</v>
      </c>
      <c r="K108" s="204"/>
      <c r="L108" s="43"/>
      <c r="M108" s="205" t="s">
        <v>19</v>
      </c>
      <c r="N108" s="206" t="s">
        <v>42</v>
      </c>
      <c r="O108" s="83"/>
      <c r="P108" s="207">
        <f>O108*H108</f>
        <v>0</v>
      </c>
      <c r="Q108" s="207">
        <v>0</v>
      </c>
      <c r="R108" s="207">
        <f>Q108*H108</f>
        <v>0</v>
      </c>
      <c r="S108" s="207">
        <v>0</v>
      </c>
      <c r="T108" s="208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209" t="s">
        <v>167</v>
      </c>
      <c r="AT108" s="209" t="s">
        <v>113</v>
      </c>
      <c r="AU108" s="209" t="s">
        <v>78</v>
      </c>
      <c r="AY108" s="16" t="s">
        <v>110</v>
      </c>
      <c r="BE108" s="210">
        <f>IF(N108="základní",J108,0)</f>
        <v>0</v>
      </c>
      <c r="BF108" s="210">
        <f>IF(N108="snížená",J108,0)</f>
        <v>0</v>
      </c>
      <c r="BG108" s="210">
        <f>IF(N108="zákl. přenesená",J108,0)</f>
        <v>0</v>
      </c>
      <c r="BH108" s="210">
        <f>IF(N108="sníž. přenesená",J108,0)</f>
        <v>0</v>
      </c>
      <c r="BI108" s="210">
        <f>IF(N108="nulová",J108,0)</f>
        <v>0</v>
      </c>
      <c r="BJ108" s="16" t="s">
        <v>76</v>
      </c>
      <c r="BK108" s="210">
        <f>ROUND(I108*H108,2)</f>
        <v>0</v>
      </c>
      <c r="BL108" s="16" t="s">
        <v>167</v>
      </c>
      <c r="BM108" s="209" t="s">
        <v>179</v>
      </c>
    </row>
    <row r="109" s="2" customFormat="1" ht="21.75" customHeight="1">
      <c r="A109" s="37"/>
      <c r="B109" s="38"/>
      <c r="C109" s="197" t="s">
        <v>180</v>
      </c>
      <c r="D109" s="197" t="s">
        <v>113</v>
      </c>
      <c r="E109" s="198" t="s">
        <v>181</v>
      </c>
      <c r="F109" s="199" t="s">
        <v>182</v>
      </c>
      <c r="G109" s="200" t="s">
        <v>166</v>
      </c>
      <c r="H109" s="201">
        <v>10</v>
      </c>
      <c r="I109" s="202"/>
      <c r="J109" s="203">
        <f>ROUND(I109*H109,2)</f>
        <v>0</v>
      </c>
      <c r="K109" s="204"/>
      <c r="L109" s="43"/>
      <c r="M109" s="205" t="s">
        <v>19</v>
      </c>
      <c r="N109" s="206" t="s">
        <v>42</v>
      </c>
      <c r="O109" s="83"/>
      <c r="P109" s="207">
        <f>O109*H109</f>
        <v>0</v>
      </c>
      <c r="Q109" s="207">
        <v>0</v>
      </c>
      <c r="R109" s="207">
        <f>Q109*H109</f>
        <v>0</v>
      </c>
      <c r="S109" s="207">
        <v>0</v>
      </c>
      <c r="T109" s="208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209" t="s">
        <v>167</v>
      </c>
      <c r="AT109" s="209" t="s">
        <v>113</v>
      </c>
      <c r="AU109" s="209" t="s">
        <v>78</v>
      </c>
      <c r="AY109" s="16" t="s">
        <v>110</v>
      </c>
      <c r="BE109" s="210">
        <f>IF(N109="základní",J109,0)</f>
        <v>0</v>
      </c>
      <c r="BF109" s="210">
        <f>IF(N109="snížená",J109,0)</f>
        <v>0</v>
      </c>
      <c r="BG109" s="210">
        <f>IF(N109="zákl. přenesená",J109,0)</f>
        <v>0</v>
      </c>
      <c r="BH109" s="210">
        <f>IF(N109="sníž. přenesená",J109,0)</f>
        <v>0</v>
      </c>
      <c r="BI109" s="210">
        <f>IF(N109="nulová",J109,0)</f>
        <v>0</v>
      </c>
      <c r="BJ109" s="16" t="s">
        <v>76</v>
      </c>
      <c r="BK109" s="210">
        <f>ROUND(I109*H109,2)</f>
        <v>0</v>
      </c>
      <c r="BL109" s="16" t="s">
        <v>167</v>
      </c>
      <c r="BM109" s="209" t="s">
        <v>183</v>
      </c>
    </row>
    <row r="110" s="2" customFormat="1" ht="21.75" customHeight="1">
      <c r="A110" s="37"/>
      <c r="B110" s="38"/>
      <c r="C110" s="197" t="s">
        <v>184</v>
      </c>
      <c r="D110" s="197" t="s">
        <v>113</v>
      </c>
      <c r="E110" s="198" t="s">
        <v>185</v>
      </c>
      <c r="F110" s="199" t="s">
        <v>186</v>
      </c>
      <c r="G110" s="200" t="s">
        <v>187</v>
      </c>
      <c r="H110" s="201">
        <v>8</v>
      </c>
      <c r="I110" s="202"/>
      <c r="J110" s="203">
        <f>ROUND(I110*H110,2)</f>
        <v>0</v>
      </c>
      <c r="K110" s="204"/>
      <c r="L110" s="43"/>
      <c r="M110" s="205" t="s">
        <v>19</v>
      </c>
      <c r="N110" s="206" t="s">
        <v>42</v>
      </c>
      <c r="O110" s="83"/>
      <c r="P110" s="207">
        <f>O110*H110</f>
        <v>0</v>
      </c>
      <c r="Q110" s="207">
        <v>0.0024499999999999999</v>
      </c>
      <c r="R110" s="207">
        <f>Q110*H110</f>
        <v>0.019599999999999999</v>
      </c>
      <c r="S110" s="207">
        <v>0</v>
      </c>
      <c r="T110" s="208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209" t="s">
        <v>167</v>
      </c>
      <c r="AT110" s="209" t="s">
        <v>113</v>
      </c>
      <c r="AU110" s="209" t="s">
        <v>78</v>
      </c>
      <c r="AY110" s="16" t="s">
        <v>110</v>
      </c>
      <c r="BE110" s="210">
        <f>IF(N110="základní",J110,0)</f>
        <v>0</v>
      </c>
      <c r="BF110" s="210">
        <f>IF(N110="snížená",J110,0)</f>
        <v>0</v>
      </c>
      <c r="BG110" s="210">
        <f>IF(N110="zákl. přenesená",J110,0)</f>
        <v>0</v>
      </c>
      <c r="BH110" s="210">
        <f>IF(N110="sníž. přenesená",J110,0)</f>
        <v>0</v>
      </c>
      <c r="BI110" s="210">
        <f>IF(N110="nulová",J110,0)</f>
        <v>0</v>
      </c>
      <c r="BJ110" s="16" t="s">
        <v>76</v>
      </c>
      <c r="BK110" s="210">
        <f>ROUND(I110*H110,2)</f>
        <v>0</v>
      </c>
      <c r="BL110" s="16" t="s">
        <v>167</v>
      </c>
      <c r="BM110" s="209" t="s">
        <v>188</v>
      </c>
    </row>
    <row r="111" s="13" customFormat="1">
      <c r="A111" s="13"/>
      <c r="B111" s="211"/>
      <c r="C111" s="212"/>
      <c r="D111" s="213" t="s">
        <v>119</v>
      </c>
      <c r="E111" s="214" t="s">
        <v>19</v>
      </c>
      <c r="F111" s="215" t="s">
        <v>189</v>
      </c>
      <c r="G111" s="212"/>
      <c r="H111" s="216">
        <v>8</v>
      </c>
      <c r="I111" s="217"/>
      <c r="J111" s="212"/>
      <c r="K111" s="212"/>
      <c r="L111" s="218"/>
      <c r="M111" s="219"/>
      <c r="N111" s="220"/>
      <c r="O111" s="220"/>
      <c r="P111" s="220"/>
      <c r="Q111" s="220"/>
      <c r="R111" s="220"/>
      <c r="S111" s="220"/>
      <c r="T111" s="221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22" t="s">
        <v>119</v>
      </c>
      <c r="AU111" s="222" t="s">
        <v>78</v>
      </c>
      <c r="AV111" s="13" t="s">
        <v>78</v>
      </c>
      <c r="AW111" s="13" t="s">
        <v>33</v>
      </c>
      <c r="AX111" s="13" t="s">
        <v>76</v>
      </c>
      <c r="AY111" s="222" t="s">
        <v>110</v>
      </c>
    </row>
    <row r="112" s="2" customFormat="1" ht="21.75" customHeight="1">
      <c r="A112" s="37"/>
      <c r="B112" s="38"/>
      <c r="C112" s="197" t="s">
        <v>167</v>
      </c>
      <c r="D112" s="197" t="s">
        <v>113</v>
      </c>
      <c r="E112" s="198" t="s">
        <v>190</v>
      </c>
      <c r="F112" s="199" t="s">
        <v>191</v>
      </c>
      <c r="G112" s="200" t="s">
        <v>187</v>
      </c>
      <c r="H112" s="201">
        <v>27.600000000000001</v>
      </c>
      <c r="I112" s="202"/>
      <c r="J112" s="203">
        <f>ROUND(I112*H112,2)</f>
        <v>0</v>
      </c>
      <c r="K112" s="204"/>
      <c r="L112" s="43"/>
      <c r="M112" s="205" t="s">
        <v>19</v>
      </c>
      <c r="N112" s="206" t="s">
        <v>42</v>
      </c>
      <c r="O112" s="83"/>
      <c r="P112" s="207">
        <f>O112*H112</f>
        <v>0</v>
      </c>
      <c r="Q112" s="207">
        <v>0.0045100000000000001</v>
      </c>
      <c r="R112" s="207">
        <f>Q112*H112</f>
        <v>0.124476</v>
      </c>
      <c r="S112" s="207">
        <v>0</v>
      </c>
      <c r="T112" s="208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209" t="s">
        <v>167</v>
      </c>
      <c r="AT112" s="209" t="s">
        <v>113</v>
      </c>
      <c r="AU112" s="209" t="s">
        <v>78</v>
      </c>
      <c r="AY112" s="16" t="s">
        <v>110</v>
      </c>
      <c r="BE112" s="210">
        <f>IF(N112="základní",J112,0)</f>
        <v>0</v>
      </c>
      <c r="BF112" s="210">
        <f>IF(N112="snížená",J112,0)</f>
        <v>0</v>
      </c>
      <c r="BG112" s="210">
        <f>IF(N112="zákl. přenesená",J112,0)</f>
        <v>0</v>
      </c>
      <c r="BH112" s="210">
        <f>IF(N112="sníž. přenesená",J112,0)</f>
        <v>0</v>
      </c>
      <c r="BI112" s="210">
        <f>IF(N112="nulová",J112,0)</f>
        <v>0</v>
      </c>
      <c r="BJ112" s="16" t="s">
        <v>76</v>
      </c>
      <c r="BK112" s="210">
        <f>ROUND(I112*H112,2)</f>
        <v>0</v>
      </c>
      <c r="BL112" s="16" t="s">
        <v>167</v>
      </c>
      <c r="BM112" s="209" t="s">
        <v>192</v>
      </c>
    </row>
    <row r="113" s="13" customFormat="1">
      <c r="A113" s="13"/>
      <c r="B113" s="211"/>
      <c r="C113" s="212"/>
      <c r="D113" s="213" t="s">
        <v>119</v>
      </c>
      <c r="E113" s="214" t="s">
        <v>19</v>
      </c>
      <c r="F113" s="215" t="s">
        <v>193</v>
      </c>
      <c r="G113" s="212"/>
      <c r="H113" s="216">
        <v>27.600000000000001</v>
      </c>
      <c r="I113" s="217"/>
      <c r="J113" s="212"/>
      <c r="K113" s="212"/>
      <c r="L113" s="218"/>
      <c r="M113" s="219"/>
      <c r="N113" s="220"/>
      <c r="O113" s="220"/>
      <c r="P113" s="220"/>
      <c r="Q113" s="220"/>
      <c r="R113" s="220"/>
      <c r="S113" s="220"/>
      <c r="T113" s="221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22" t="s">
        <v>119</v>
      </c>
      <c r="AU113" s="222" t="s">
        <v>78</v>
      </c>
      <c r="AV113" s="13" t="s">
        <v>78</v>
      </c>
      <c r="AW113" s="13" t="s">
        <v>33</v>
      </c>
      <c r="AX113" s="13" t="s">
        <v>76</v>
      </c>
      <c r="AY113" s="222" t="s">
        <v>110</v>
      </c>
    </row>
    <row r="114" s="2" customFormat="1" ht="21.75" customHeight="1">
      <c r="A114" s="37"/>
      <c r="B114" s="38"/>
      <c r="C114" s="197" t="s">
        <v>194</v>
      </c>
      <c r="D114" s="197" t="s">
        <v>113</v>
      </c>
      <c r="E114" s="198" t="s">
        <v>195</v>
      </c>
      <c r="F114" s="199" t="s">
        <v>196</v>
      </c>
      <c r="G114" s="200" t="s">
        <v>187</v>
      </c>
      <c r="H114" s="201">
        <v>55.700000000000003</v>
      </c>
      <c r="I114" s="202"/>
      <c r="J114" s="203">
        <f>ROUND(I114*H114,2)</f>
        <v>0</v>
      </c>
      <c r="K114" s="204"/>
      <c r="L114" s="43"/>
      <c r="M114" s="205" t="s">
        <v>19</v>
      </c>
      <c r="N114" s="206" t="s">
        <v>42</v>
      </c>
      <c r="O114" s="83"/>
      <c r="P114" s="207">
        <f>O114*H114</f>
        <v>0</v>
      </c>
      <c r="Q114" s="207">
        <v>0.0051799999999999997</v>
      </c>
      <c r="R114" s="207">
        <f>Q114*H114</f>
        <v>0.288526</v>
      </c>
      <c r="S114" s="207">
        <v>0</v>
      </c>
      <c r="T114" s="208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209" t="s">
        <v>167</v>
      </c>
      <c r="AT114" s="209" t="s">
        <v>113</v>
      </c>
      <c r="AU114" s="209" t="s">
        <v>78</v>
      </c>
      <c r="AY114" s="16" t="s">
        <v>110</v>
      </c>
      <c r="BE114" s="210">
        <f>IF(N114="základní",J114,0)</f>
        <v>0</v>
      </c>
      <c r="BF114" s="210">
        <f>IF(N114="snížená",J114,0)</f>
        <v>0</v>
      </c>
      <c r="BG114" s="210">
        <f>IF(N114="zákl. přenesená",J114,0)</f>
        <v>0</v>
      </c>
      <c r="BH114" s="210">
        <f>IF(N114="sníž. přenesená",J114,0)</f>
        <v>0</v>
      </c>
      <c r="BI114" s="210">
        <f>IF(N114="nulová",J114,0)</f>
        <v>0</v>
      </c>
      <c r="BJ114" s="16" t="s">
        <v>76</v>
      </c>
      <c r="BK114" s="210">
        <f>ROUND(I114*H114,2)</f>
        <v>0</v>
      </c>
      <c r="BL114" s="16" t="s">
        <v>167</v>
      </c>
      <c r="BM114" s="209" t="s">
        <v>197</v>
      </c>
    </row>
    <row r="115" s="13" customFormat="1">
      <c r="A115" s="13"/>
      <c r="B115" s="211"/>
      <c r="C115" s="212"/>
      <c r="D115" s="213" t="s">
        <v>119</v>
      </c>
      <c r="E115" s="214" t="s">
        <v>19</v>
      </c>
      <c r="F115" s="215" t="s">
        <v>198</v>
      </c>
      <c r="G115" s="212"/>
      <c r="H115" s="216">
        <v>55.700000000000003</v>
      </c>
      <c r="I115" s="217"/>
      <c r="J115" s="212"/>
      <c r="K115" s="212"/>
      <c r="L115" s="218"/>
      <c r="M115" s="219"/>
      <c r="N115" s="220"/>
      <c r="O115" s="220"/>
      <c r="P115" s="220"/>
      <c r="Q115" s="220"/>
      <c r="R115" s="220"/>
      <c r="S115" s="220"/>
      <c r="T115" s="221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22" t="s">
        <v>119</v>
      </c>
      <c r="AU115" s="222" t="s">
        <v>78</v>
      </c>
      <c r="AV115" s="13" t="s">
        <v>78</v>
      </c>
      <c r="AW115" s="13" t="s">
        <v>33</v>
      </c>
      <c r="AX115" s="13" t="s">
        <v>76</v>
      </c>
      <c r="AY115" s="222" t="s">
        <v>110</v>
      </c>
    </row>
    <row r="116" s="2" customFormat="1" ht="21.75" customHeight="1">
      <c r="A116" s="37"/>
      <c r="B116" s="38"/>
      <c r="C116" s="197" t="s">
        <v>199</v>
      </c>
      <c r="D116" s="197" t="s">
        <v>113</v>
      </c>
      <c r="E116" s="198" t="s">
        <v>200</v>
      </c>
      <c r="F116" s="199" t="s">
        <v>201</v>
      </c>
      <c r="G116" s="200" t="s">
        <v>187</v>
      </c>
      <c r="H116" s="201">
        <v>3.7999999999999998</v>
      </c>
      <c r="I116" s="202"/>
      <c r="J116" s="203">
        <f>ROUND(I116*H116,2)</f>
        <v>0</v>
      </c>
      <c r="K116" s="204"/>
      <c r="L116" s="43"/>
      <c r="M116" s="205" t="s">
        <v>19</v>
      </c>
      <c r="N116" s="206" t="s">
        <v>42</v>
      </c>
      <c r="O116" s="83"/>
      <c r="P116" s="207">
        <f>O116*H116</f>
        <v>0</v>
      </c>
      <c r="Q116" s="207">
        <v>0.0064000000000000003</v>
      </c>
      <c r="R116" s="207">
        <f>Q116*H116</f>
        <v>0.024320000000000001</v>
      </c>
      <c r="S116" s="207">
        <v>0</v>
      </c>
      <c r="T116" s="208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209" t="s">
        <v>167</v>
      </c>
      <c r="AT116" s="209" t="s">
        <v>113</v>
      </c>
      <c r="AU116" s="209" t="s">
        <v>78</v>
      </c>
      <c r="AY116" s="16" t="s">
        <v>110</v>
      </c>
      <c r="BE116" s="210">
        <f>IF(N116="základní",J116,0)</f>
        <v>0</v>
      </c>
      <c r="BF116" s="210">
        <f>IF(N116="snížená",J116,0)</f>
        <v>0</v>
      </c>
      <c r="BG116" s="210">
        <f>IF(N116="zákl. přenesená",J116,0)</f>
        <v>0</v>
      </c>
      <c r="BH116" s="210">
        <f>IF(N116="sníž. přenesená",J116,0)</f>
        <v>0</v>
      </c>
      <c r="BI116" s="210">
        <f>IF(N116="nulová",J116,0)</f>
        <v>0</v>
      </c>
      <c r="BJ116" s="16" t="s">
        <v>76</v>
      </c>
      <c r="BK116" s="210">
        <f>ROUND(I116*H116,2)</f>
        <v>0</v>
      </c>
      <c r="BL116" s="16" t="s">
        <v>167</v>
      </c>
      <c r="BM116" s="209" t="s">
        <v>202</v>
      </c>
    </row>
    <row r="117" s="13" customFormat="1">
      <c r="A117" s="13"/>
      <c r="B117" s="211"/>
      <c r="C117" s="212"/>
      <c r="D117" s="213" t="s">
        <v>119</v>
      </c>
      <c r="E117" s="214" t="s">
        <v>19</v>
      </c>
      <c r="F117" s="215" t="s">
        <v>203</v>
      </c>
      <c r="G117" s="212"/>
      <c r="H117" s="216">
        <v>3.7999999999999998</v>
      </c>
      <c r="I117" s="217"/>
      <c r="J117" s="212"/>
      <c r="K117" s="212"/>
      <c r="L117" s="218"/>
      <c r="M117" s="219"/>
      <c r="N117" s="220"/>
      <c r="O117" s="220"/>
      <c r="P117" s="220"/>
      <c r="Q117" s="220"/>
      <c r="R117" s="220"/>
      <c r="S117" s="220"/>
      <c r="T117" s="221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22" t="s">
        <v>119</v>
      </c>
      <c r="AU117" s="222" t="s">
        <v>78</v>
      </c>
      <c r="AV117" s="13" t="s">
        <v>78</v>
      </c>
      <c r="AW117" s="13" t="s">
        <v>33</v>
      </c>
      <c r="AX117" s="13" t="s">
        <v>76</v>
      </c>
      <c r="AY117" s="222" t="s">
        <v>110</v>
      </c>
    </row>
    <row r="118" s="2" customFormat="1" ht="21.75" customHeight="1">
      <c r="A118" s="37"/>
      <c r="B118" s="38"/>
      <c r="C118" s="197" t="s">
        <v>204</v>
      </c>
      <c r="D118" s="197" t="s">
        <v>113</v>
      </c>
      <c r="E118" s="198" t="s">
        <v>205</v>
      </c>
      <c r="F118" s="199" t="s">
        <v>206</v>
      </c>
      <c r="G118" s="200" t="s">
        <v>187</v>
      </c>
      <c r="H118" s="201">
        <v>106.09999999999999</v>
      </c>
      <c r="I118" s="202"/>
      <c r="J118" s="203">
        <f>ROUND(I118*H118,2)</f>
        <v>0</v>
      </c>
      <c r="K118" s="204"/>
      <c r="L118" s="43"/>
      <c r="M118" s="205" t="s">
        <v>19</v>
      </c>
      <c r="N118" s="206" t="s">
        <v>42</v>
      </c>
      <c r="O118" s="83"/>
      <c r="P118" s="207">
        <f>O118*H118</f>
        <v>0</v>
      </c>
      <c r="Q118" s="207">
        <v>0</v>
      </c>
      <c r="R118" s="207">
        <f>Q118*H118</f>
        <v>0</v>
      </c>
      <c r="S118" s="207">
        <v>0.0021299999999999999</v>
      </c>
      <c r="T118" s="208">
        <f>S118*H118</f>
        <v>0.22599299999999997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209" t="s">
        <v>167</v>
      </c>
      <c r="AT118" s="209" t="s">
        <v>113</v>
      </c>
      <c r="AU118" s="209" t="s">
        <v>78</v>
      </c>
      <c r="AY118" s="16" t="s">
        <v>110</v>
      </c>
      <c r="BE118" s="210">
        <f>IF(N118="základní",J118,0)</f>
        <v>0</v>
      </c>
      <c r="BF118" s="210">
        <f>IF(N118="snížená",J118,0)</f>
        <v>0</v>
      </c>
      <c r="BG118" s="210">
        <f>IF(N118="zákl. přenesená",J118,0)</f>
        <v>0</v>
      </c>
      <c r="BH118" s="210">
        <f>IF(N118="sníž. přenesená",J118,0)</f>
        <v>0</v>
      </c>
      <c r="BI118" s="210">
        <f>IF(N118="nulová",J118,0)</f>
        <v>0</v>
      </c>
      <c r="BJ118" s="16" t="s">
        <v>76</v>
      </c>
      <c r="BK118" s="210">
        <f>ROUND(I118*H118,2)</f>
        <v>0</v>
      </c>
      <c r="BL118" s="16" t="s">
        <v>167</v>
      </c>
      <c r="BM118" s="209" t="s">
        <v>207</v>
      </c>
    </row>
    <row r="119" s="13" customFormat="1">
      <c r="A119" s="13"/>
      <c r="B119" s="211"/>
      <c r="C119" s="212"/>
      <c r="D119" s="213" t="s">
        <v>119</v>
      </c>
      <c r="E119" s="214" t="s">
        <v>19</v>
      </c>
      <c r="F119" s="215" t="s">
        <v>208</v>
      </c>
      <c r="G119" s="212"/>
      <c r="H119" s="216">
        <v>106.09999999999999</v>
      </c>
      <c r="I119" s="217"/>
      <c r="J119" s="212"/>
      <c r="K119" s="212"/>
      <c r="L119" s="218"/>
      <c r="M119" s="219"/>
      <c r="N119" s="220"/>
      <c r="O119" s="220"/>
      <c r="P119" s="220"/>
      <c r="Q119" s="220"/>
      <c r="R119" s="220"/>
      <c r="S119" s="220"/>
      <c r="T119" s="221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22" t="s">
        <v>119</v>
      </c>
      <c r="AU119" s="222" t="s">
        <v>78</v>
      </c>
      <c r="AV119" s="13" t="s">
        <v>78</v>
      </c>
      <c r="AW119" s="13" t="s">
        <v>33</v>
      </c>
      <c r="AX119" s="13" t="s">
        <v>76</v>
      </c>
      <c r="AY119" s="222" t="s">
        <v>110</v>
      </c>
    </row>
    <row r="120" s="2" customFormat="1" ht="21.75" customHeight="1">
      <c r="A120" s="37"/>
      <c r="B120" s="38"/>
      <c r="C120" s="197" t="s">
        <v>209</v>
      </c>
      <c r="D120" s="197" t="s">
        <v>113</v>
      </c>
      <c r="E120" s="198" t="s">
        <v>210</v>
      </c>
      <c r="F120" s="199" t="s">
        <v>211</v>
      </c>
      <c r="G120" s="200" t="s">
        <v>187</v>
      </c>
      <c r="H120" s="201">
        <v>143.30000000000001</v>
      </c>
      <c r="I120" s="202"/>
      <c r="J120" s="203">
        <f>ROUND(I120*H120,2)</f>
        <v>0</v>
      </c>
      <c r="K120" s="204"/>
      <c r="L120" s="43"/>
      <c r="M120" s="205" t="s">
        <v>19</v>
      </c>
      <c r="N120" s="206" t="s">
        <v>42</v>
      </c>
      <c r="O120" s="83"/>
      <c r="P120" s="207">
        <f>O120*H120</f>
        <v>0</v>
      </c>
      <c r="Q120" s="207">
        <v>0</v>
      </c>
      <c r="R120" s="207">
        <f>Q120*H120</f>
        <v>0</v>
      </c>
      <c r="S120" s="207">
        <v>0.0049699999999999996</v>
      </c>
      <c r="T120" s="208">
        <f>S120*H120</f>
        <v>0.71220099999999997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09" t="s">
        <v>167</v>
      </c>
      <c r="AT120" s="209" t="s">
        <v>113</v>
      </c>
      <c r="AU120" s="209" t="s">
        <v>78</v>
      </c>
      <c r="AY120" s="16" t="s">
        <v>110</v>
      </c>
      <c r="BE120" s="210">
        <f>IF(N120="základní",J120,0)</f>
        <v>0</v>
      </c>
      <c r="BF120" s="210">
        <f>IF(N120="snížená",J120,0)</f>
        <v>0</v>
      </c>
      <c r="BG120" s="210">
        <f>IF(N120="zákl. přenesená",J120,0)</f>
        <v>0</v>
      </c>
      <c r="BH120" s="210">
        <f>IF(N120="sníž. přenesená",J120,0)</f>
        <v>0</v>
      </c>
      <c r="BI120" s="210">
        <f>IF(N120="nulová",J120,0)</f>
        <v>0</v>
      </c>
      <c r="BJ120" s="16" t="s">
        <v>76</v>
      </c>
      <c r="BK120" s="210">
        <f>ROUND(I120*H120,2)</f>
        <v>0</v>
      </c>
      <c r="BL120" s="16" t="s">
        <v>167</v>
      </c>
      <c r="BM120" s="209" t="s">
        <v>212</v>
      </c>
    </row>
    <row r="121" s="13" customFormat="1">
      <c r="A121" s="13"/>
      <c r="B121" s="211"/>
      <c r="C121" s="212"/>
      <c r="D121" s="213" t="s">
        <v>119</v>
      </c>
      <c r="E121" s="214" t="s">
        <v>19</v>
      </c>
      <c r="F121" s="215" t="s">
        <v>213</v>
      </c>
      <c r="G121" s="212"/>
      <c r="H121" s="216">
        <v>143.30000000000001</v>
      </c>
      <c r="I121" s="217"/>
      <c r="J121" s="212"/>
      <c r="K121" s="212"/>
      <c r="L121" s="218"/>
      <c r="M121" s="219"/>
      <c r="N121" s="220"/>
      <c r="O121" s="220"/>
      <c r="P121" s="220"/>
      <c r="Q121" s="220"/>
      <c r="R121" s="220"/>
      <c r="S121" s="220"/>
      <c r="T121" s="221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22" t="s">
        <v>119</v>
      </c>
      <c r="AU121" s="222" t="s">
        <v>78</v>
      </c>
      <c r="AV121" s="13" t="s">
        <v>78</v>
      </c>
      <c r="AW121" s="13" t="s">
        <v>33</v>
      </c>
      <c r="AX121" s="13" t="s">
        <v>76</v>
      </c>
      <c r="AY121" s="222" t="s">
        <v>110</v>
      </c>
    </row>
    <row r="122" s="2" customFormat="1" ht="21.75" customHeight="1">
      <c r="A122" s="37"/>
      <c r="B122" s="38"/>
      <c r="C122" s="197" t="s">
        <v>7</v>
      </c>
      <c r="D122" s="197" t="s">
        <v>113</v>
      </c>
      <c r="E122" s="198" t="s">
        <v>214</v>
      </c>
      <c r="F122" s="199" t="s">
        <v>215</v>
      </c>
      <c r="G122" s="200" t="s">
        <v>187</v>
      </c>
      <c r="H122" s="201">
        <v>6.7000000000000002</v>
      </c>
      <c r="I122" s="202"/>
      <c r="J122" s="203">
        <f>ROUND(I122*H122,2)</f>
        <v>0</v>
      </c>
      <c r="K122" s="204"/>
      <c r="L122" s="43"/>
      <c r="M122" s="205" t="s">
        <v>19</v>
      </c>
      <c r="N122" s="206" t="s">
        <v>42</v>
      </c>
      <c r="O122" s="83"/>
      <c r="P122" s="207">
        <f>O122*H122</f>
        <v>0</v>
      </c>
      <c r="Q122" s="207">
        <v>0</v>
      </c>
      <c r="R122" s="207">
        <f>Q122*H122</f>
        <v>0</v>
      </c>
      <c r="S122" s="207">
        <v>0.0067000000000000002</v>
      </c>
      <c r="T122" s="208">
        <f>S122*H122</f>
        <v>0.044889999999999999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09" t="s">
        <v>167</v>
      </c>
      <c r="AT122" s="209" t="s">
        <v>113</v>
      </c>
      <c r="AU122" s="209" t="s">
        <v>78</v>
      </c>
      <c r="AY122" s="16" t="s">
        <v>110</v>
      </c>
      <c r="BE122" s="210">
        <f>IF(N122="základní",J122,0)</f>
        <v>0</v>
      </c>
      <c r="BF122" s="210">
        <f>IF(N122="snížená",J122,0)</f>
        <v>0</v>
      </c>
      <c r="BG122" s="210">
        <f>IF(N122="zákl. přenesená",J122,0)</f>
        <v>0</v>
      </c>
      <c r="BH122" s="210">
        <f>IF(N122="sníž. přenesená",J122,0)</f>
        <v>0</v>
      </c>
      <c r="BI122" s="210">
        <f>IF(N122="nulová",J122,0)</f>
        <v>0</v>
      </c>
      <c r="BJ122" s="16" t="s">
        <v>76</v>
      </c>
      <c r="BK122" s="210">
        <f>ROUND(I122*H122,2)</f>
        <v>0</v>
      </c>
      <c r="BL122" s="16" t="s">
        <v>167</v>
      </c>
      <c r="BM122" s="209" t="s">
        <v>216</v>
      </c>
    </row>
    <row r="123" s="13" customFormat="1">
      <c r="A123" s="13"/>
      <c r="B123" s="211"/>
      <c r="C123" s="212"/>
      <c r="D123" s="213" t="s">
        <v>119</v>
      </c>
      <c r="E123" s="214" t="s">
        <v>19</v>
      </c>
      <c r="F123" s="215" t="s">
        <v>217</v>
      </c>
      <c r="G123" s="212"/>
      <c r="H123" s="216">
        <v>6.7000000000000002</v>
      </c>
      <c r="I123" s="217"/>
      <c r="J123" s="212"/>
      <c r="K123" s="212"/>
      <c r="L123" s="218"/>
      <c r="M123" s="219"/>
      <c r="N123" s="220"/>
      <c r="O123" s="220"/>
      <c r="P123" s="220"/>
      <c r="Q123" s="220"/>
      <c r="R123" s="220"/>
      <c r="S123" s="220"/>
      <c r="T123" s="221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22" t="s">
        <v>119</v>
      </c>
      <c r="AU123" s="222" t="s">
        <v>78</v>
      </c>
      <c r="AV123" s="13" t="s">
        <v>78</v>
      </c>
      <c r="AW123" s="13" t="s">
        <v>33</v>
      </c>
      <c r="AX123" s="13" t="s">
        <v>76</v>
      </c>
      <c r="AY123" s="222" t="s">
        <v>110</v>
      </c>
    </row>
    <row r="124" s="2" customFormat="1" ht="33" customHeight="1">
      <c r="A124" s="37"/>
      <c r="B124" s="38"/>
      <c r="C124" s="197" t="s">
        <v>218</v>
      </c>
      <c r="D124" s="197" t="s">
        <v>113</v>
      </c>
      <c r="E124" s="198" t="s">
        <v>219</v>
      </c>
      <c r="F124" s="199" t="s">
        <v>220</v>
      </c>
      <c r="G124" s="200" t="s">
        <v>166</v>
      </c>
      <c r="H124" s="201">
        <v>29</v>
      </c>
      <c r="I124" s="202"/>
      <c r="J124" s="203">
        <f>ROUND(I124*H124,2)</f>
        <v>0</v>
      </c>
      <c r="K124" s="204"/>
      <c r="L124" s="43"/>
      <c r="M124" s="205" t="s">
        <v>19</v>
      </c>
      <c r="N124" s="206" t="s">
        <v>42</v>
      </c>
      <c r="O124" s="83"/>
      <c r="P124" s="207">
        <f>O124*H124</f>
        <v>0</v>
      </c>
      <c r="Q124" s="207">
        <v>0</v>
      </c>
      <c r="R124" s="207">
        <f>Q124*H124</f>
        <v>0</v>
      </c>
      <c r="S124" s="207">
        <v>0</v>
      </c>
      <c r="T124" s="208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09" t="s">
        <v>167</v>
      </c>
      <c r="AT124" s="209" t="s">
        <v>113</v>
      </c>
      <c r="AU124" s="209" t="s">
        <v>78</v>
      </c>
      <c r="AY124" s="16" t="s">
        <v>110</v>
      </c>
      <c r="BE124" s="210">
        <f>IF(N124="základní",J124,0)</f>
        <v>0</v>
      </c>
      <c r="BF124" s="210">
        <f>IF(N124="snížená",J124,0)</f>
        <v>0</v>
      </c>
      <c r="BG124" s="210">
        <f>IF(N124="zákl. přenesená",J124,0)</f>
        <v>0</v>
      </c>
      <c r="BH124" s="210">
        <f>IF(N124="sníž. přenesená",J124,0)</f>
        <v>0</v>
      </c>
      <c r="BI124" s="210">
        <f>IF(N124="nulová",J124,0)</f>
        <v>0</v>
      </c>
      <c r="BJ124" s="16" t="s">
        <v>76</v>
      </c>
      <c r="BK124" s="210">
        <f>ROUND(I124*H124,2)</f>
        <v>0</v>
      </c>
      <c r="BL124" s="16" t="s">
        <v>167</v>
      </c>
      <c r="BM124" s="209" t="s">
        <v>221</v>
      </c>
    </row>
    <row r="125" s="13" customFormat="1">
      <c r="A125" s="13"/>
      <c r="B125" s="211"/>
      <c r="C125" s="212"/>
      <c r="D125" s="213" t="s">
        <v>119</v>
      </c>
      <c r="E125" s="214" t="s">
        <v>19</v>
      </c>
      <c r="F125" s="215" t="s">
        <v>222</v>
      </c>
      <c r="G125" s="212"/>
      <c r="H125" s="216">
        <v>29</v>
      </c>
      <c r="I125" s="217"/>
      <c r="J125" s="212"/>
      <c r="K125" s="212"/>
      <c r="L125" s="218"/>
      <c r="M125" s="219"/>
      <c r="N125" s="220"/>
      <c r="O125" s="220"/>
      <c r="P125" s="220"/>
      <c r="Q125" s="220"/>
      <c r="R125" s="220"/>
      <c r="S125" s="220"/>
      <c r="T125" s="22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22" t="s">
        <v>119</v>
      </c>
      <c r="AU125" s="222" t="s">
        <v>78</v>
      </c>
      <c r="AV125" s="13" t="s">
        <v>78</v>
      </c>
      <c r="AW125" s="13" t="s">
        <v>33</v>
      </c>
      <c r="AX125" s="13" t="s">
        <v>76</v>
      </c>
      <c r="AY125" s="222" t="s">
        <v>110</v>
      </c>
    </row>
    <row r="126" s="2" customFormat="1" ht="33" customHeight="1">
      <c r="A126" s="37"/>
      <c r="B126" s="38"/>
      <c r="C126" s="197" t="s">
        <v>223</v>
      </c>
      <c r="D126" s="197" t="s">
        <v>113</v>
      </c>
      <c r="E126" s="198" t="s">
        <v>224</v>
      </c>
      <c r="F126" s="199" t="s">
        <v>225</v>
      </c>
      <c r="G126" s="200" t="s">
        <v>166</v>
      </c>
      <c r="H126" s="201">
        <v>6</v>
      </c>
      <c r="I126" s="202"/>
      <c r="J126" s="203">
        <f>ROUND(I126*H126,2)</f>
        <v>0</v>
      </c>
      <c r="K126" s="204"/>
      <c r="L126" s="43"/>
      <c r="M126" s="205" t="s">
        <v>19</v>
      </c>
      <c r="N126" s="206" t="s">
        <v>42</v>
      </c>
      <c r="O126" s="83"/>
      <c r="P126" s="207">
        <f>O126*H126</f>
        <v>0</v>
      </c>
      <c r="Q126" s="207">
        <v>0</v>
      </c>
      <c r="R126" s="207">
        <f>Q126*H126</f>
        <v>0</v>
      </c>
      <c r="S126" s="207">
        <v>0</v>
      </c>
      <c r="T126" s="208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09" t="s">
        <v>167</v>
      </c>
      <c r="AT126" s="209" t="s">
        <v>113</v>
      </c>
      <c r="AU126" s="209" t="s">
        <v>78</v>
      </c>
      <c r="AY126" s="16" t="s">
        <v>110</v>
      </c>
      <c r="BE126" s="210">
        <f>IF(N126="základní",J126,0)</f>
        <v>0</v>
      </c>
      <c r="BF126" s="210">
        <f>IF(N126="snížená",J126,0)</f>
        <v>0</v>
      </c>
      <c r="BG126" s="210">
        <f>IF(N126="zákl. přenesená",J126,0)</f>
        <v>0</v>
      </c>
      <c r="BH126" s="210">
        <f>IF(N126="sníž. přenesená",J126,0)</f>
        <v>0</v>
      </c>
      <c r="BI126" s="210">
        <f>IF(N126="nulová",J126,0)</f>
        <v>0</v>
      </c>
      <c r="BJ126" s="16" t="s">
        <v>76</v>
      </c>
      <c r="BK126" s="210">
        <f>ROUND(I126*H126,2)</f>
        <v>0</v>
      </c>
      <c r="BL126" s="16" t="s">
        <v>167</v>
      </c>
      <c r="BM126" s="209" t="s">
        <v>226</v>
      </c>
    </row>
    <row r="127" s="13" customFormat="1">
      <c r="A127" s="13"/>
      <c r="B127" s="211"/>
      <c r="C127" s="212"/>
      <c r="D127" s="213" t="s">
        <v>119</v>
      </c>
      <c r="E127" s="214" t="s">
        <v>19</v>
      </c>
      <c r="F127" s="215" t="s">
        <v>227</v>
      </c>
      <c r="G127" s="212"/>
      <c r="H127" s="216">
        <v>6</v>
      </c>
      <c r="I127" s="217"/>
      <c r="J127" s="212"/>
      <c r="K127" s="212"/>
      <c r="L127" s="218"/>
      <c r="M127" s="219"/>
      <c r="N127" s="220"/>
      <c r="O127" s="220"/>
      <c r="P127" s="220"/>
      <c r="Q127" s="220"/>
      <c r="R127" s="220"/>
      <c r="S127" s="220"/>
      <c r="T127" s="221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22" t="s">
        <v>119</v>
      </c>
      <c r="AU127" s="222" t="s">
        <v>78</v>
      </c>
      <c r="AV127" s="13" t="s">
        <v>78</v>
      </c>
      <c r="AW127" s="13" t="s">
        <v>33</v>
      </c>
      <c r="AX127" s="13" t="s">
        <v>76</v>
      </c>
      <c r="AY127" s="222" t="s">
        <v>110</v>
      </c>
    </row>
    <row r="128" s="2" customFormat="1" ht="21.75" customHeight="1">
      <c r="A128" s="37"/>
      <c r="B128" s="38"/>
      <c r="C128" s="197" t="s">
        <v>228</v>
      </c>
      <c r="D128" s="197" t="s">
        <v>113</v>
      </c>
      <c r="E128" s="198" t="s">
        <v>229</v>
      </c>
      <c r="F128" s="199" t="s">
        <v>230</v>
      </c>
      <c r="G128" s="200" t="s">
        <v>187</v>
      </c>
      <c r="H128" s="201">
        <v>10</v>
      </c>
      <c r="I128" s="202"/>
      <c r="J128" s="203">
        <f>ROUND(I128*H128,2)</f>
        <v>0</v>
      </c>
      <c r="K128" s="204"/>
      <c r="L128" s="43"/>
      <c r="M128" s="205" t="s">
        <v>19</v>
      </c>
      <c r="N128" s="206" t="s">
        <v>42</v>
      </c>
      <c r="O128" s="83"/>
      <c r="P128" s="207">
        <f>O128*H128</f>
        <v>0</v>
      </c>
      <c r="Q128" s="207">
        <v>0.00071000000000000002</v>
      </c>
      <c r="R128" s="207">
        <f>Q128*H128</f>
        <v>0.0071000000000000004</v>
      </c>
      <c r="S128" s="207">
        <v>0</v>
      </c>
      <c r="T128" s="208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09" t="s">
        <v>167</v>
      </c>
      <c r="AT128" s="209" t="s">
        <v>113</v>
      </c>
      <c r="AU128" s="209" t="s">
        <v>78</v>
      </c>
      <c r="AY128" s="16" t="s">
        <v>110</v>
      </c>
      <c r="BE128" s="210">
        <f>IF(N128="základní",J128,0)</f>
        <v>0</v>
      </c>
      <c r="BF128" s="210">
        <f>IF(N128="snížená",J128,0)</f>
        <v>0</v>
      </c>
      <c r="BG128" s="210">
        <f>IF(N128="zákl. přenesená",J128,0)</f>
        <v>0</v>
      </c>
      <c r="BH128" s="210">
        <f>IF(N128="sníž. přenesená",J128,0)</f>
        <v>0</v>
      </c>
      <c r="BI128" s="210">
        <f>IF(N128="nulová",J128,0)</f>
        <v>0</v>
      </c>
      <c r="BJ128" s="16" t="s">
        <v>76</v>
      </c>
      <c r="BK128" s="210">
        <f>ROUND(I128*H128,2)</f>
        <v>0</v>
      </c>
      <c r="BL128" s="16" t="s">
        <v>167</v>
      </c>
      <c r="BM128" s="209" t="s">
        <v>231</v>
      </c>
    </row>
    <row r="129" s="13" customFormat="1">
      <c r="A129" s="13"/>
      <c r="B129" s="211"/>
      <c r="C129" s="212"/>
      <c r="D129" s="213" t="s">
        <v>119</v>
      </c>
      <c r="E129" s="214" t="s">
        <v>19</v>
      </c>
      <c r="F129" s="215" t="s">
        <v>163</v>
      </c>
      <c r="G129" s="212"/>
      <c r="H129" s="216">
        <v>10</v>
      </c>
      <c r="I129" s="217"/>
      <c r="J129" s="212"/>
      <c r="K129" s="212"/>
      <c r="L129" s="218"/>
      <c r="M129" s="219"/>
      <c r="N129" s="220"/>
      <c r="O129" s="220"/>
      <c r="P129" s="220"/>
      <c r="Q129" s="220"/>
      <c r="R129" s="220"/>
      <c r="S129" s="220"/>
      <c r="T129" s="22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22" t="s">
        <v>119</v>
      </c>
      <c r="AU129" s="222" t="s">
        <v>78</v>
      </c>
      <c r="AV129" s="13" t="s">
        <v>78</v>
      </c>
      <c r="AW129" s="13" t="s">
        <v>33</v>
      </c>
      <c r="AX129" s="13" t="s">
        <v>76</v>
      </c>
      <c r="AY129" s="222" t="s">
        <v>110</v>
      </c>
    </row>
    <row r="130" s="2" customFormat="1" ht="21.75" customHeight="1">
      <c r="A130" s="37"/>
      <c r="B130" s="38"/>
      <c r="C130" s="197" t="s">
        <v>232</v>
      </c>
      <c r="D130" s="197" t="s">
        <v>113</v>
      </c>
      <c r="E130" s="198" t="s">
        <v>233</v>
      </c>
      <c r="F130" s="199" t="s">
        <v>234</v>
      </c>
      <c r="G130" s="200" t="s">
        <v>187</v>
      </c>
      <c r="H130" s="201">
        <v>88.099999999999994</v>
      </c>
      <c r="I130" s="202"/>
      <c r="J130" s="203">
        <f>ROUND(I130*H130,2)</f>
        <v>0</v>
      </c>
      <c r="K130" s="204"/>
      <c r="L130" s="43"/>
      <c r="M130" s="205" t="s">
        <v>19</v>
      </c>
      <c r="N130" s="206" t="s">
        <v>42</v>
      </c>
      <c r="O130" s="83"/>
      <c r="P130" s="207">
        <f>O130*H130</f>
        <v>0</v>
      </c>
      <c r="Q130" s="207">
        <v>0.00095</v>
      </c>
      <c r="R130" s="207">
        <f>Q130*H130</f>
        <v>0.083694999999999992</v>
      </c>
      <c r="S130" s="207">
        <v>0</v>
      </c>
      <c r="T130" s="208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09" t="s">
        <v>167</v>
      </c>
      <c r="AT130" s="209" t="s">
        <v>113</v>
      </c>
      <c r="AU130" s="209" t="s">
        <v>78</v>
      </c>
      <c r="AY130" s="16" t="s">
        <v>110</v>
      </c>
      <c r="BE130" s="210">
        <f>IF(N130="základní",J130,0)</f>
        <v>0</v>
      </c>
      <c r="BF130" s="210">
        <f>IF(N130="snížená",J130,0)</f>
        <v>0</v>
      </c>
      <c r="BG130" s="210">
        <f>IF(N130="zákl. přenesená",J130,0)</f>
        <v>0</v>
      </c>
      <c r="BH130" s="210">
        <f>IF(N130="sníž. přenesená",J130,0)</f>
        <v>0</v>
      </c>
      <c r="BI130" s="210">
        <f>IF(N130="nulová",J130,0)</f>
        <v>0</v>
      </c>
      <c r="BJ130" s="16" t="s">
        <v>76</v>
      </c>
      <c r="BK130" s="210">
        <f>ROUND(I130*H130,2)</f>
        <v>0</v>
      </c>
      <c r="BL130" s="16" t="s">
        <v>167</v>
      </c>
      <c r="BM130" s="209" t="s">
        <v>235</v>
      </c>
    </row>
    <row r="131" s="13" customFormat="1">
      <c r="A131" s="13"/>
      <c r="B131" s="211"/>
      <c r="C131" s="212"/>
      <c r="D131" s="213" t="s">
        <v>119</v>
      </c>
      <c r="E131" s="214" t="s">
        <v>19</v>
      </c>
      <c r="F131" s="215" t="s">
        <v>236</v>
      </c>
      <c r="G131" s="212"/>
      <c r="H131" s="216">
        <v>88.099999999999994</v>
      </c>
      <c r="I131" s="217"/>
      <c r="J131" s="212"/>
      <c r="K131" s="212"/>
      <c r="L131" s="218"/>
      <c r="M131" s="219"/>
      <c r="N131" s="220"/>
      <c r="O131" s="220"/>
      <c r="P131" s="220"/>
      <c r="Q131" s="220"/>
      <c r="R131" s="220"/>
      <c r="S131" s="220"/>
      <c r="T131" s="22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22" t="s">
        <v>119</v>
      </c>
      <c r="AU131" s="222" t="s">
        <v>78</v>
      </c>
      <c r="AV131" s="13" t="s">
        <v>78</v>
      </c>
      <c r="AW131" s="13" t="s">
        <v>33</v>
      </c>
      <c r="AX131" s="13" t="s">
        <v>76</v>
      </c>
      <c r="AY131" s="222" t="s">
        <v>110</v>
      </c>
    </row>
    <row r="132" s="2" customFormat="1" ht="21.75" customHeight="1">
      <c r="A132" s="37"/>
      <c r="B132" s="38"/>
      <c r="C132" s="197" t="s">
        <v>237</v>
      </c>
      <c r="D132" s="197" t="s">
        <v>113</v>
      </c>
      <c r="E132" s="198" t="s">
        <v>238</v>
      </c>
      <c r="F132" s="199" t="s">
        <v>239</v>
      </c>
      <c r="G132" s="200" t="s">
        <v>187</v>
      </c>
      <c r="H132" s="201">
        <v>60</v>
      </c>
      <c r="I132" s="202"/>
      <c r="J132" s="203">
        <f>ROUND(I132*H132,2)</f>
        <v>0</v>
      </c>
      <c r="K132" s="204"/>
      <c r="L132" s="43"/>
      <c r="M132" s="205" t="s">
        <v>19</v>
      </c>
      <c r="N132" s="206" t="s">
        <v>42</v>
      </c>
      <c r="O132" s="83"/>
      <c r="P132" s="207">
        <f>O132*H132</f>
        <v>0</v>
      </c>
      <c r="Q132" s="207">
        <v>0.0015</v>
      </c>
      <c r="R132" s="207">
        <f>Q132*H132</f>
        <v>0.089999999999999997</v>
      </c>
      <c r="S132" s="207">
        <v>0</v>
      </c>
      <c r="T132" s="208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09" t="s">
        <v>167</v>
      </c>
      <c r="AT132" s="209" t="s">
        <v>113</v>
      </c>
      <c r="AU132" s="209" t="s">
        <v>78</v>
      </c>
      <c r="AY132" s="16" t="s">
        <v>110</v>
      </c>
      <c r="BE132" s="210">
        <f>IF(N132="základní",J132,0)</f>
        <v>0</v>
      </c>
      <c r="BF132" s="210">
        <f>IF(N132="snížená",J132,0)</f>
        <v>0</v>
      </c>
      <c r="BG132" s="210">
        <f>IF(N132="zákl. přenesená",J132,0)</f>
        <v>0</v>
      </c>
      <c r="BH132" s="210">
        <f>IF(N132="sníž. přenesená",J132,0)</f>
        <v>0</v>
      </c>
      <c r="BI132" s="210">
        <f>IF(N132="nulová",J132,0)</f>
        <v>0</v>
      </c>
      <c r="BJ132" s="16" t="s">
        <v>76</v>
      </c>
      <c r="BK132" s="210">
        <f>ROUND(I132*H132,2)</f>
        <v>0</v>
      </c>
      <c r="BL132" s="16" t="s">
        <v>167</v>
      </c>
      <c r="BM132" s="209" t="s">
        <v>240</v>
      </c>
    </row>
    <row r="133" s="13" customFormat="1">
      <c r="A133" s="13"/>
      <c r="B133" s="211"/>
      <c r="C133" s="212"/>
      <c r="D133" s="213" t="s">
        <v>119</v>
      </c>
      <c r="E133" s="214" t="s">
        <v>19</v>
      </c>
      <c r="F133" s="215" t="s">
        <v>241</v>
      </c>
      <c r="G133" s="212"/>
      <c r="H133" s="216">
        <v>60</v>
      </c>
      <c r="I133" s="217"/>
      <c r="J133" s="212"/>
      <c r="K133" s="212"/>
      <c r="L133" s="218"/>
      <c r="M133" s="219"/>
      <c r="N133" s="220"/>
      <c r="O133" s="220"/>
      <c r="P133" s="220"/>
      <c r="Q133" s="220"/>
      <c r="R133" s="220"/>
      <c r="S133" s="220"/>
      <c r="T133" s="22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22" t="s">
        <v>119</v>
      </c>
      <c r="AU133" s="222" t="s">
        <v>78</v>
      </c>
      <c r="AV133" s="13" t="s">
        <v>78</v>
      </c>
      <c r="AW133" s="13" t="s">
        <v>33</v>
      </c>
      <c r="AX133" s="13" t="s">
        <v>76</v>
      </c>
      <c r="AY133" s="222" t="s">
        <v>110</v>
      </c>
    </row>
    <row r="134" s="2" customFormat="1" ht="21.75" customHeight="1">
      <c r="A134" s="37"/>
      <c r="B134" s="38"/>
      <c r="C134" s="197" t="s">
        <v>242</v>
      </c>
      <c r="D134" s="197" t="s">
        <v>113</v>
      </c>
      <c r="E134" s="198" t="s">
        <v>243</v>
      </c>
      <c r="F134" s="199" t="s">
        <v>244</v>
      </c>
      <c r="G134" s="200" t="s">
        <v>187</v>
      </c>
      <c r="H134" s="201">
        <v>2.8999999999999999</v>
      </c>
      <c r="I134" s="202"/>
      <c r="J134" s="203">
        <f>ROUND(I134*H134,2)</f>
        <v>0</v>
      </c>
      <c r="K134" s="204"/>
      <c r="L134" s="43"/>
      <c r="M134" s="205" t="s">
        <v>19</v>
      </c>
      <c r="N134" s="206" t="s">
        <v>42</v>
      </c>
      <c r="O134" s="83"/>
      <c r="P134" s="207">
        <f>O134*H134</f>
        <v>0</v>
      </c>
      <c r="Q134" s="207">
        <v>0.0026099999999999999</v>
      </c>
      <c r="R134" s="207">
        <f>Q134*H134</f>
        <v>0.0075689999999999993</v>
      </c>
      <c r="S134" s="207">
        <v>0</v>
      </c>
      <c r="T134" s="208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09" t="s">
        <v>167</v>
      </c>
      <c r="AT134" s="209" t="s">
        <v>113</v>
      </c>
      <c r="AU134" s="209" t="s">
        <v>78</v>
      </c>
      <c r="AY134" s="16" t="s">
        <v>110</v>
      </c>
      <c r="BE134" s="210">
        <f>IF(N134="základní",J134,0)</f>
        <v>0</v>
      </c>
      <c r="BF134" s="210">
        <f>IF(N134="snížená",J134,0)</f>
        <v>0</v>
      </c>
      <c r="BG134" s="210">
        <f>IF(N134="zákl. přenesená",J134,0)</f>
        <v>0</v>
      </c>
      <c r="BH134" s="210">
        <f>IF(N134="sníž. přenesená",J134,0)</f>
        <v>0</v>
      </c>
      <c r="BI134" s="210">
        <f>IF(N134="nulová",J134,0)</f>
        <v>0</v>
      </c>
      <c r="BJ134" s="16" t="s">
        <v>76</v>
      </c>
      <c r="BK134" s="210">
        <f>ROUND(I134*H134,2)</f>
        <v>0</v>
      </c>
      <c r="BL134" s="16" t="s">
        <v>167</v>
      </c>
      <c r="BM134" s="209" t="s">
        <v>245</v>
      </c>
    </row>
    <row r="135" s="13" customFormat="1">
      <c r="A135" s="13"/>
      <c r="B135" s="211"/>
      <c r="C135" s="212"/>
      <c r="D135" s="213" t="s">
        <v>119</v>
      </c>
      <c r="E135" s="214" t="s">
        <v>19</v>
      </c>
      <c r="F135" s="215" t="s">
        <v>246</v>
      </c>
      <c r="G135" s="212"/>
      <c r="H135" s="216">
        <v>2.8999999999999999</v>
      </c>
      <c r="I135" s="217"/>
      <c r="J135" s="212"/>
      <c r="K135" s="212"/>
      <c r="L135" s="218"/>
      <c r="M135" s="219"/>
      <c r="N135" s="220"/>
      <c r="O135" s="220"/>
      <c r="P135" s="220"/>
      <c r="Q135" s="220"/>
      <c r="R135" s="220"/>
      <c r="S135" s="220"/>
      <c r="T135" s="22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22" t="s">
        <v>119</v>
      </c>
      <c r="AU135" s="222" t="s">
        <v>78</v>
      </c>
      <c r="AV135" s="13" t="s">
        <v>78</v>
      </c>
      <c r="AW135" s="13" t="s">
        <v>33</v>
      </c>
      <c r="AX135" s="13" t="s">
        <v>76</v>
      </c>
      <c r="AY135" s="222" t="s">
        <v>110</v>
      </c>
    </row>
    <row r="136" s="2" customFormat="1" ht="55.5" customHeight="1">
      <c r="A136" s="37"/>
      <c r="B136" s="38"/>
      <c r="C136" s="197" t="s">
        <v>247</v>
      </c>
      <c r="D136" s="197" t="s">
        <v>113</v>
      </c>
      <c r="E136" s="198" t="s">
        <v>248</v>
      </c>
      <c r="F136" s="199" t="s">
        <v>249</v>
      </c>
      <c r="G136" s="200" t="s">
        <v>187</v>
      </c>
      <c r="H136" s="201">
        <v>91.299999999999997</v>
      </c>
      <c r="I136" s="202"/>
      <c r="J136" s="203">
        <f>ROUND(I136*H136,2)</f>
        <v>0</v>
      </c>
      <c r="K136" s="204"/>
      <c r="L136" s="43"/>
      <c r="M136" s="205" t="s">
        <v>19</v>
      </c>
      <c r="N136" s="206" t="s">
        <v>42</v>
      </c>
      <c r="O136" s="83"/>
      <c r="P136" s="207">
        <f>O136*H136</f>
        <v>0</v>
      </c>
      <c r="Q136" s="207">
        <v>9.0000000000000006E-05</v>
      </c>
      <c r="R136" s="207">
        <f>Q136*H136</f>
        <v>0.0082170000000000003</v>
      </c>
      <c r="S136" s="207">
        <v>0</v>
      </c>
      <c r="T136" s="208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09" t="s">
        <v>167</v>
      </c>
      <c r="AT136" s="209" t="s">
        <v>113</v>
      </c>
      <c r="AU136" s="209" t="s">
        <v>78</v>
      </c>
      <c r="AY136" s="16" t="s">
        <v>110</v>
      </c>
      <c r="BE136" s="210">
        <f>IF(N136="základní",J136,0)</f>
        <v>0</v>
      </c>
      <c r="BF136" s="210">
        <f>IF(N136="snížená",J136,0)</f>
        <v>0</v>
      </c>
      <c r="BG136" s="210">
        <f>IF(N136="zákl. přenesená",J136,0)</f>
        <v>0</v>
      </c>
      <c r="BH136" s="210">
        <f>IF(N136="sníž. přenesená",J136,0)</f>
        <v>0</v>
      </c>
      <c r="BI136" s="210">
        <f>IF(N136="nulová",J136,0)</f>
        <v>0</v>
      </c>
      <c r="BJ136" s="16" t="s">
        <v>76</v>
      </c>
      <c r="BK136" s="210">
        <f>ROUND(I136*H136,2)</f>
        <v>0</v>
      </c>
      <c r="BL136" s="16" t="s">
        <v>167</v>
      </c>
      <c r="BM136" s="209" t="s">
        <v>250</v>
      </c>
    </row>
    <row r="137" s="13" customFormat="1">
      <c r="A137" s="13"/>
      <c r="B137" s="211"/>
      <c r="C137" s="212"/>
      <c r="D137" s="213" t="s">
        <v>119</v>
      </c>
      <c r="E137" s="214" t="s">
        <v>19</v>
      </c>
      <c r="F137" s="215" t="s">
        <v>251</v>
      </c>
      <c r="G137" s="212"/>
      <c r="H137" s="216">
        <v>91.299999999999997</v>
      </c>
      <c r="I137" s="217"/>
      <c r="J137" s="212"/>
      <c r="K137" s="212"/>
      <c r="L137" s="218"/>
      <c r="M137" s="219"/>
      <c r="N137" s="220"/>
      <c r="O137" s="220"/>
      <c r="P137" s="220"/>
      <c r="Q137" s="220"/>
      <c r="R137" s="220"/>
      <c r="S137" s="220"/>
      <c r="T137" s="22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22" t="s">
        <v>119</v>
      </c>
      <c r="AU137" s="222" t="s">
        <v>78</v>
      </c>
      <c r="AV137" s="13" t="s">
        <v>78</v>
      </c>
      <c r="AW137" s="13" t="s">
        <v>33</v>
      </c>
      <c r="AX137" s="13" t="s">
        <v>76</v>
      </c>
      <c r="AY137" s="222" t="s">
        <v>110</v>
      </c>
    </row>
    <row r="138" s="2" customFormat="1" ht="55.5" customHeight="1">
      <c r="A138" s="37"/>
      <c r="B138" s="38"/>
      <c r="C138" s="197" t="s">
        <v>252</v>
      </c>
      <c r="D138" s="197" t="s">
        <v>113</v>
      </c>
      <c r="E138" s="198" t="s">
        <v>253</v>
      </c>
      <c r="F138" s="199" t="s">
        <v>254</v>
      </c>
      <c r="G138" s="200" t="s">
        <v>187</v>
      </c>
      <c r="H138" s="201">
        <v>3.7999999999999998</v>
      </c>
      <c r="I138" s="202"/>
      <c r="J138" s="203">
        <f>ROUND(I138*H138,2)</f>
        <v>0</v>
      </c>
      <c r="K138" s="204"/>
      <c r="L138" s="43"/>
      <c r="M138" s="205" t="s">
        <v>19</v>
      </c>
      <c r="N138" s="206" t="s">
        <v>42</v>
      </c>
      <c r="O138" s="83"/>
      <c r="P138" s="207">
        <f>O138*H138</f>
        <v>0</v>
      </c>
      <c r="Q138" s="207">
        <v>0.00012</v>
      </c>
      <c r="R138" s="207">
        <f>Q138*H138</f>
        <v>0.00045599999999999997</v>
      </c>
      <c r="S138" s="207">
        <v>0</v>
      </c>
      <c r="T138" s="208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09" t="s">
        <v>167</v>
      </c>
      <c r="AT138" s="209" t="s">
        <v>113</v>
      </c>
      <c r="AU138" s="209" t="s">
        <v>78</v>
      </c>
      <c r="AY138" s="16" t="s">
        <v>110</v>
      </c>
      <c r="BE138" s="210">
        <f>IF(N138="základní",J138,0)</f>
        <v>0</v>
      </c>
      <c r="BF138" s="210">
        <f>IF(N138="snížená",J138,0)</f>
        <v>0</v>
      </c>
      <c r="BG138" s="210">
        <f>IF(N138="zákl. přenesená",J138,0)</f>
        <v>0</v>
      </c>
      <c r="BH138" s="210">
        <f>IF(N138="sníž. přenesená",J138,0)</f>
        <v>0</v>
      </c>
      <c r="BI138" s="210">
        <f>IF(N138="nulová",J138,0)</f>
        <v>0</v>
      </c>
      <c r="BJ138" s="16" t="s">
        <v>76</v>
      </c>
      <c r="BK138" s="210">
        <f>ROUND(I138*H138,2)</f>
        <v>0</v>
      </c>
      <c r="BL138" s="16" t="s">
        <v>167</v>
      </c>
      <c r="BM138" s="209" t="s">
        <v>255</v>
      </c>
    </row>
    <row r="139" s="13" customFormat="1">
      <c r="A139" s="13"/>
      <c r="B139" s="211"/>
      <c r="C139" s="212"/>
      <c r="D139" s="213" t="s">
        <v>119</v>
      </c>
      <c r="E139" s="214" t="s">
        <v>19</v>
      </c>
      <c r="F139" s="215" t="s">
        <v>203</v>
      </c>
      <c r="G139" s="212"/>
      <c r="H139" s="216">
        <v>3.7999999999999998</v>
      </c>
      <c r="I139" s="217"/>
      <c r="J139" s="212"/>
      <c r="K139" s="212"/>
      <c r="L139" s="218"/>
      <c r="M139" s="219"/>
      <c r="N139" s="220"/>
      <c r="O139" s="220"/>
      <c r="P139" s="220"/>
      <c r="Q139" s="220"/>
      <c r="R139" s="220"/>
      <c r="S139" s="220"/>
      <c r="T139" s="22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22" t="s">
        <v>119</v>
      </c>
      <c r="AU139" s="222" t="s">
        <v>78</v>
      </c>
      <c r="AV139" s="13" t="s">
        <v>78</v>
      </c>
      <c r="AW139" s="13" t="s">
        <v>33</v>
      </c>
      <c r="AX139" s="13" t="s">
        <v>76</v>
      </c>
      <c r="AY139" s="222" t="s">
        <v>110</v>
      </c>
    </row>
    <row r="140" s="2" customFormat="1" ht="55.5" customHeight="1">
      <c r="A140" s="37"/>
      <c r="B140" s="38"/>
      <c r="C140" s="197" t="s">
        <v>256</v>
      </c>
      <c r="D140" s="197" t="s">
        <v>113</v>
      </c>
      <c r="E140" s="198" t="s">
        <v>257</v>
      </c>
      <c r="F140" s="199" t="s">
        <v>258</v>
      </c>
      <c r="G140" s="200" t="s">
        <v>187</v>
      </c>
      <c r="H140" s="201">
        <v>10</v>
      </c>
      <c r="I140" s="202"/>
      <c r="J140" s="203">
        <f>ROUND(I140*H140,2)</f>
        <v>0</v>
      </c>
      <c r="K140" s="204"/>
      <c r="L140" s="43"/>
      <c r="M140" s="205" t="s">
        <v>19</v>
      </c>
      <c r="N140" s="206" t="s">
        <v>42</v>
      </c>
      <c r="O140" s="83"/>
      <c r="P140" s="207">
        <f>O140*H140</f>
        <v>0</v>
      </c>
      <c r="Q140" s="207">
        <v>0.00020000000000000001</v>
      </c>
      <c r="R140" s="207">
        <f>Q140*H140</f>
        <v>0.002</v>
      </c>
      <c r="S140" s="207">
        <v>0</v>
      </c>
      <c r="T140" s="208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09" t="s">
        <v>167</v>
      </c>
      <c r="AT140" s="209" t="s">
        <v>113</v>
      </c>
      <c r="AU140" s="209" t="s">
        <v>78</v>
      </c>
      <c r="AY140" s="16" t="s">
        <v>110</v>
      </c>
      <c r="BE140" s="210">
        <f>IF(N140="základní",J140,0)</f>
        <v>0</v>
      </c>
      <c r="BF140" s="210">
        <f>IF(N140="snížená",J140,0)</f>
        <v>0</v>
      </c>
      <c r="BG140" s="210">
        <f>IF(N140="zákl. přenesená",J140,0)</f>
        <v>0</v>
      </c>
      <c r="BH140" s="210">
        <f>IF(N140="sníž. přenesená",J140,0)</f>
        <v>0</v>
      </c>
      <c r="BI140" s="210">
        <f>IF(N140="nulová",J140,0)</f>
        <v>0</v>
      </c>
      <c r="BJ140" s="16" t="s">
        <v>76</v>
      </c>
      <c r="BK140" s="210">
        <f>ROUND(I140*H140,2)</f>
        <v>0</v>
      </c>
      <c r="BL140" s="16" t="s">
        <v>167</v>
      </c>
      <c r="BM140" s="209" t="s">
        <v>259</v>
      </c>
    </row>
    <row r="141" s="13" customFormat="1">
      <c r="A141" s="13"/>
      <c r="B141" s="211"/>
      <c r="C141" s="212"/>
      <c r="D141" s="213" t="s">
        <v>119</v>
      </c>
      <c r="E141" s="214" t="s">
        <v>19</v>
      </c>
      <c r="F141" s="215" t="s">
        <v>163</v>
      </c>
      <c r="G141" s="212"/>
      <c r="H141" s="216">
        <v>10</v>
      </c>
      <c r="I141" s="217"/>
      <c r="J141" s="212"/>
      <c r="K141" s="212"/>
      <c r="L141" s="218"/>
      <c r="M141" s="219"/>
      <c r="N141" s="220"/>
      <c r="O141" s="220"/>
      <c r="P141" s="220"/>
      <c r="Q141" s="220"/>
      <c r="R141" s="220"/>
      <c r="S141" s="220"/>
      <c r="T141" s="22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22" t="s">
        <v>119</v>
      </c>
      <c r="AU141" s="222" t="s">
        <v>78</v>
      </c>
      <c r="AV141" s="13" t="s">
        <v>78</v>
      </c>
      <c r="AW141" s="13" t="s">
        <v>33</v>
      </c>
      <c r="AX141" s="13" t="s">
        <v>76</v>
      </c>
      <c r="AY141" s="222" t="s">
        <v>110</v>
      </c>
    </row>
    <row r="142" s="2" customFormat="1" ht="55.5" customHeight="1">
      <c r="A142" s="37"/>
      <c r="B142" s="38"/>
      <c r="C142" s="197" t="s">
        <v>260</v>
      </c>
      <c r="D142" s="197" t="s">
        <v>113</v>
      </c>
      <c r="E142" s="198" t="s">
        <v>261</v>
      </c>
      <c r="F142" s="199" t="s">
        <v>262</v>
      </c>
      <c r="G142" s="200" t="s">
        <v>187</v>
      </c>
      <c r="H142" s="201">
        <v>148.09999999999999</v>
      </c>
      <c r="I142" s="202"/>
      <c r="J142" s="203">
        <f>ROUND(I142*H142,2)</f>
        <v>0</v>
      </c>
      <c r="K142" s="204"/>
      <c r="L142" s="43"/>
      <c r="M142" s="205" t="s">
        <v>19</v>
      </c>
      <c r="N142" s="206" t="s">
        <v>42</v>
      </c>
      <c r="O142" s="83"/>
      <c r="P142" s="207">
        <f>O142*H142</f>
        <v>0</v>
      </c>
      <c r="Q142" s="207">
        <v>0.00024000000000000001</v>
      </c>
      <c r="R142" s="207">
        <f>Q142*H142</f>
        <v>0.035543999999999999</v>
      </c>
      <c r="S142" s="207">
        <v>0</v>
      </c>
      <c r="T142" s="208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09" t="s">
        <v>167</v>
      </c>
      <c r="AT142" s="209" t="s">
        <v>113</v>
      </c>
      <c r="AU142" s="209" t="s">
        <v>78</v>
      </c>
      <c r="AY142" s="16" t="s">
        <v>110</v>
      </c>
      <c r="BE142" s="210">
        <f>IF(N142="základní",J142,0)</f>
        <v>0</v>
      </c>
      <c r="BF142" s="210">
        <f>IF(N142="snížená",J142,0)</f>
        <v>0</v>
      </c>
      <c r="BG142" s="210">
        <f>IF(N142="zákl. přenesená",J142,0)</f>
        <v>0</v>
      </c>
      <c r="BH142" s="210">
        <f>IF(N142="sníž. přenesená",J142,0)</f>
        <v>0</v>
      </c>
      <c r="BI142" s="210">
        <f>IF(N142="nulová",J142,0)</f>
        <v>0</v>
      </c>
      <c r="BJ142" s="16" t="s">
        <v>76</v>
      </c>
      <c r="BK142" s="210">
        <f>ROUND(I142*H142,2)</f>
        <v>0</v>
      </c>
      <c r="BL142" s="16" t="s">
        <v>167</v>
      </c>
      <c r="BM142" s="209" t="s">
        <v>263</v>
      </c>
    </row>
    <row r="143" s="13" customFormat="1">
      <c r="A143" s="13"/>
      <c r="B143" s="211"/>
      <c r="C143" s="212"/>
      <c r="D143" s="213" t="s">
        <v>119</v>
      </c>
      <c r="E143" s="214" t="s">
        <v>19</v>
      </c>
      <c r="F143" s="215" t="s">
        <v>264</v>
      </c>
      <c r="G143" s="212"/>
      <c r="H143" s="216">
        <v>148.09999999999999</v>
      </c>
      <c r="I143" s="217"/>
      <c r="J143" s="212"/>
      <c r="K143" s="212"/>
      <c r="L143" s="218"/>
      <c r="M143" s="219"/>
      <c r="N143" s="220"/>
      <c r="O143" s="220"/>
      <c r="P143" s="220"/>
      <c r="Q143" s="220"/>
      <c r="R143" s="220"/>
      <c r="S143" s="220"/>
      <c r="T143" s="22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22" t="s">
        <v>119</v>
      </c>
      <c r="AU143" s="222" t="s">
        <v>78</v>
      </c>
      <c r="AV143" s="13" t="s">
        <v>78</v>
      </c>
      <c r="AW143" s="13" t="s">
        <v>33</v>
      </c>
      <c r="AX143" s="13" t="s">
        <v>76</v>
      </c>
      <c r="AY143" s="222" t="s">
        <v>110</v>
      </c>
    </row>
    <row r="144" s="2" customFormat="1" ht="55.5" customHeight="1">
      <c r="A144" s="37"/>
      <c r="B144" s="38"/>
      <c r="C144" s="197" t="s">
        <v>265</v>
      </c>
      <c r="D144" s="197" t="s">
        <v>113</v>
      </c>
      <c r="E144" s="198" t="s">
        <v>266</v>
      </c>
      <c r="F144" s="199" t="s">
        <v>267</v>
      </c>
      <c r="G144" s="200" t="s">
        <v>187</v>
      </c>
      <c r="H144" s="201">
        <v>2.8999999999999999</v>
      </c>
      <c r="I144" s="202"/>
      <c r="J144" s="203">
        <f>ROUND(I144*H144,2)</f>
        <v>0</v>
      </c>
      <c r="K144" s="204"/>
      <c r="L144" s="43"/>
      <c r="M144" s="205" t="s">
        <v>19</v>
      </c>
      <c r="N144" s="206" t="s">
        <v>42</v>
      </c>
      <c r="O144" s="83"/>
      <c r="P144" s="207">
        <f>O144*H144</f>
        <v>0</v>
      </c>
      <c r="Q144" s="207">
        <v>0.00027</v>
      </c>
      <c r="R144" s="207">
        <f>Q144*H144</f>
        <v>0.00078299999999999995</v>
      </c>
      <c r="S144" s="207">
        <v>0</v>
      </c>
      <c r="T144" s="208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09" t="s">
        <v>167</v>
      </c>
      <c r="AT144" s="209" t="s">
        <v>113</v>
      </c>
      <c r="AU144" s="209" t="s">
        <v>78</v>
      </c>
      <c r="AY144" s="16" t="s">
        <v>110</v>
      </c>
      <c r="BE144" s="210">
        <f>IF(N144="základní",J144,0)</f>
        <v>0</v>
      </c>
      <c r="BF144" s="210">
        <f>IF(N144="snížená",J144,0)</f>
        <v>0</v>
      </c>
      <c r="BG144" s="210">
        <f>IF(N144="zákl. přenesená",J144,0)</f>
        <v>0</v>
      </c>
      <c r="BH144" s="210">
        <f>IF(N144="sníž. přenesená",J144,0)</f>
        <v>0</v>
      </c>
      <c r="BI144" s="210">
        <f>IF(N144="nulová",J144,0)</f>
        <v>0</v>
      </c>
      <c r="BJ144" s="16" t="s">
        <v>76</v>
      </c>
      <c r="BK144" s="210">
        <f>ROUND(I144*H144,2)</f>
        <v>0</v>
      </c>
      <c r="BL144" s="16" t="s">
        <v>167</v>
      </c>
      <c r="BM144" s="209" t="s">
        <v>268</v>
      </c>
    </row>
    <row r="145" s="2" customFormat="1" ht="21.75" customHeight="1">
      <c r="A145" s="37"/>
      <c r="B145" s="38"/>
      <c r="C145" s="197" t="s">
        <v>269</v>
      </c>
      <c r="D145" s="197" t="s">
        <v>113</v>
      </c>
      <c r="E145" s="198" t="s">
        <v>270</v>
      </c>
      <c r="F145" s="199" t="s">
        <v>271</v>
      </c>
      <c r="G145" s="200" t="s">
        <v>166</v>
      </c>
      <c r="H145" s="201">
        <v>35</v>
      </c>
      <c r="I145" s="202"/>
      <c r="J145" s="203">
        <f>ROUND(I145*H145,2)</f>
        <v>0</v>
      </c>
      <c r="K145" s="204"/>
      <c r="L145" s="43"/>
      <c r="M145" s="205" t="s">
        <v>19</v>
      </c>
      <c r="N145" s="206" t="s">
        <v>42</v>
      </c>
      <c r="O145" s="83"/>
      <c r="P145" s="207">
        <f>O145*H145</f>
        <v>0</v>
      </c>
      <c r="Q145" s="207">
        <v>0</v>
      </c>
      <c r="R145" s="207">
        <f>Q145*H145</f>
        <v>0</v>
      </c>
      <c r="S145" s="207">
        <v>0</v>
      </c>
      <c r="T145" s="208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09" t="s">
        <v>167</v>
      </c>
      <c r="AT145" s="209" t="s">
        <v>113</v>
      </c>
      <c r="AU145" s="209" t="s">
        <v>78</v>
      </c>
      <c r="AY145" s="16" t="s">
        <v>110</v>
      </c>
      <c r="BE145" s="210">
        <f>IF(N145="základní",J145,0)</f>
        <v>0</v>
      </c>
      <c r="BF145" s="210">
        <f>IF(N145="snížená",J145,0)</f>
        <v>0</v>
      </c>
      <c r="BG145" s="210">
        <f>IF(N145="zákl. přenesená",J145,0)</f>
        <v>0</v>
      </c>
      <c r="BH145" s="210">
        <f>IF(N145="sníž. přenesená",J145,0)</f>
        <v>0</v>
      </c>
      <c r="BI145" s="210">
        <f>IF(N145="nulová",J145,0)</f>
        <v>0</v>
      </c>
      <c r="BJ145" s="16" t="s">
        <v>76</v>
      </c>
      <c r="BK145" s="210">
        <f>ROUND(I145*H145,2)</f>
        <v>0</v>
      </c>
      <c r="BL145" s="16" t="s">
        <v>167</v>
      </c>
      <c r="BM145" s="209" t="s">
        <v>272</v>
      </c>
    </row>
    <row r="146" s="13" customFormat="1">
      <c r="A146" s="13"/>
      <c r="B146" s="211"/>
      <c r="C146" s="212"/>
      <c r="D146" s="213" t="s">
        <v>119</v>
      </c>
      <c r="E146" s="214" t="s">
        <v>19</v>
      </c>
      <c r="F146" s="215" t="s">
        <v>273</v>
      </c>
      <c r="G146" s="212"/>
      <c r="H146" s="216">
        <v>35</v>
      </c>
      <c r="I146" s="217"/>
      <c r="J146" s="212"/>
      <c r="K146" s="212"/>
      <c r="L146" s="218"/>
      <c r="M146" s="219"/>
      <c r="N146" s="220"/>
      <c r="O146" s="220"/>
      <c r="P146" s="220"/>
      <c r="Q146" s="220"/>
      <c r="R146" s="220"/>
      <c r="S146" s="220"/>
      <c r="T146" s="22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22" t="s">
        <v>119</v>
      </c>
      <c r="AU146" s="222" t="s">
        <v>78</v>
      </c>
      <c r="AV146" s="13" t="s">
        <v>78</v>
      </c>
      <c r="AW146" s="13" t="s">
        <v>33</v>
      </c>
      <c r="AX146" s="13" t="s">
        <v>76</v>
      </c>
      <c r="AY146" s="222" t="s">
        <v>110</v>
      </c>
    </row>
    <row r="147" s="2" customFormat="1" ht="16.5" customHeight="1">
      <c r="A147" s="37"/>
      <c r="B147" s="38"/>
      <c r="C147" s="197" t="s">
        <v>274</v>
      </c>
      <c r="D147" s="197" t="s">
        <v>113</v>
      </c>
      <c r="E147" s="198" t="s">
        <v>275</v>
      </c>
      <c r="F147" s="199" t="s">
        <v>276</v>
      </c>
      <c r="G147" s="200" t="s">
        <v>166</v>
      </c>
      <c r="H147" s="201">
        <v>6</v>
      </c>
      <c r="I147" s="202"/>
      <c r="J147" s="203">
        <f>ROUND(I147*H147,2)</f>
        <v>0</v>
      </c>
      <c r="K147" s="204"/>
      <c r="L147" s="43"/>
      <c r="M147" s="205" t="s">
        <v>19</v>
      </c>
      <c r="N147" s="206" t="s">
        <v>42</v>
      </c>
      <c r="O147" s="83"/>
      <c r="P147" s="207">
        <f>O147*H147</f>
        <v>0</v>
      </c>
      <c r="Q147" s="207">
        <v>0.00035</v>
      </c>
      <c r="R147" s="207">
        <f>Q147*H147</f>
        <v>0.0020999999999999999</v>
      </c>
      <c r="S147" s="207">
        <v>0</v>
      </c>
      <c r="T147" s="208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09" t="s">
        <v>167</v>
      </c>
      <c r="AT147" s="209" t="s">
        <v>113</v>
      </c>
      <c r="AU147" s="209" t="s">
        <v>78</v>
      </c>
      <c r="AY147" s="16" t="s">
        <v>110</v>
      </c>
      <c r="BE147" s="210">
        <f>IF(N147="základní",J147,0)</f>
        <v>0</v>
      </c>
      <c r="BF147" s="210">
        <f>IF(N147="snížená",J147,0)</f>
        <v>0</v>
      </c>
      <c r="BG147" s="210">
        <f>IF(N147="zákl. přenesená",J147,0)</f>
        <v>0</v>
      </c>
      <c r="BH147" s="210">
        <f>IF(N147="sníž. přenesená",J147,0)</f>
        <v>0</v>
      </c>
      <c r="BI147" s="210">
        <f>IF(N147="nulová",J147,0)</f>
        <v>0</v>
      </c>
      <c r="BJ147" s="16" t="s">
        <v>76</v>
      </c>
      <c r="BK147" s="210">
        <f>ROUND(I147*H147,2)</f>
        <v>0</v>
      </c>
      <c r="BL147" s="16" t="s">
        <v>167</v>
      </c>
      <c r="BM147" s="209" t="s">
        <v>277</v>
      </c>
    </row>
    <row r="148" s="2" customFormat="1" ht="16.5" customHeight="1">
      <c r="A148" s="37"/>
      <c r="B148" s="38"/>
      <c r="C148" s="197" t="s">
        <v>278</v>
      </c>
      <c r="D148" s="197" t="s">
        <v>113</v>
      </c>
      <c r="E148" s="198" t="s">
        <v>279</v>
      </c>
      <c r="F148" s="199" t="s">
        <v>280</v>
      </c>
      <c r="G148" s="200" t="s">
        <v>166</v>
      </c>
      <c r="H148" s="201">
        <v>18</v>
      </c>
      <c r="I148" s="202"/>
      <c r="J148" s="203">
        <f>ROUND(I148*H148,2)</f>
        <v>0</v>
      </c>
      <c r="K148" s="204"/>
      <c r="L148" s="43"/>
      <c r="M148" s="205" t="s">
        <v>19</v>
      </c>
      <c r="N148" s="206" t="s">
        <v>42</v>
      </c>
      <c r="O148" s="83"/>
      <c r="P148" s="207">
        <f>O148*H148</f>
        <v>0</v>
      </c>
      <c r="Q148" s="207">
        <v>0.00056999999999999998</v>
      </c>
      <c r="R148" s="207">
        <f>Q148*H148</f>
        <v>0.01026</v>
      </c>
      <c r="S148" s="207">
        <v>0</v>
      </c>
      <c r="T148" s="208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09" t="s">
        <v>167</v>
      </c>
      <c r="AT148" s="209" t="s">
        <v>113</v>
      </c>
      <c r="AU148" s="209" t="s">
        <v>78</v>
      </c>
      <c r="AY148" s="16" t="s">
        <v>110</v>
      </c>
      <c r="BE148" s="210">
        <f>IF(N148="základní",J148,0)</f>
        <v>0</v>
      </c>
      <c r="BF148" s="210">
        <f>IF(N148="snížená",J148,0)</f>
        <v>0</v>
      </c>
      <c r="BG148" s="210">
        <f>IF(N148="zákl. přenesená",J148,0)</f>
        <v>0</v>
      </c>
      <c r="BH148" s="210">
        <f>IF(N148="sníž. přenesená",J148,0)</f>
        <v>0</v>
      </c>
      <c r="BI148" s="210">
        <f>IF(N148="nulová",J148,0)</f>
        <v>0</v>
      </c>
      <c r="BJ148" s="16" t="s">
        <v>76</v>
      </c>
      <c r="BK148" s="210">
        <f>ROUND(I148*H148,2)</f>
        <v>0</v>
      </c>
      <c r="BL148" s="16" t="s">
        <v>167</v>
      </c>
      <c r="BM148" s="209" t="s">
        <v>281</v>
      </c>
    </row>
    <row r="149" s="13" customFormat="1">
      <c r="A149" s="13"/>
      <c r="B149" s="211"/>
      <c r="C149" s="212"/>
      <c r="D149" s="213" t="s">
        <v>119</v>
      </c>
      <c r="E149" s="214" t="s">
        <v>19</v>
      </c>
      <c r="F149" s="215" t="s">
        <v>282</v>
      </c>
      <c r="G149" s="212"/>
      <c r="H149" s="216">
        <v>18</v>
      </c>
      <c r="I149" s="217"/>
      <c r="J149" s="212"/>
      <c r="K149" s="212"/>
      <c r="L149" s="218"/>
      <c r="M149" s="219"/>
      <c r="N149" s="220"/>
      <c r="O149" s="220"/>
      <c r="P149" s="220"/>
      <c r="Q149" s="220"/>
      <c r="R149" s="220"/>
      <c r="S149" s="220"/>
      <c r="T149" s="22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22" t="s">
        <v>119</v>
      </c>
      <c r="AU149" s="222" t="s">
        <v>78</v>
      </c>
      <c r="AV149" s="13" t="s">
        <v>78</v>
      </c>
      <c r="AW149" s="13" t="s">
        <v>33</v>
      </c>
      <c r="AX149" s="13" t="s">
        <v>76</v>
      </c>
      <c r="AY149" s="222" t="s">
        <v>110</v>
      </c>
    </row>
    <row r="150" s="2" customFormat="1" ht="16.5" customHeight="1">
      <c r="A150" s="37"/>
      <c r="B150" s="38"/>
      <c r="C150" s="197" t="s">
        <v>283</v>
      </c>
      <c r="D150" s="197" t="s">
        <v>113</v>
      </c>
      <c r="E150" s="198" t="s">
        <v>284</v>
      </c>
      <c r="F150" s="199" t="s">
        <v>285</v>
      </c>
      <c r="G150" s="200" t="s">
        <v>166</v>
      </c>
      <c r="H150" s="201">
        <v>5</v>
      </c>
      <c r="I150" s="202"/>
      <c r="J150" s="203">
        <f>ROUND(I150*H150,2)</f>
        <v>0</v>
      </c>
      <c r="K150" s="204"/>
      <c r="L150" s="43"/>
      <c r="M150" s="205" t="s">
        <v>19</v>
      </c>
      <c r="N150" s="206" t="s">
        <v>42</v>
      </c>
      <c r="O150" s="83"/>
      <c r="P150" s="207">
        <f>O150*H150</f>
        <v>0</v>
      </c>
      <c r="Q150" s="207">
        <v>0.00132</v>
      </c>
      <c r="R150" s="207">
        <f>Q150*H150</f>
        <v>0.0066</v>
      </c>
      <c r="S150" s="207">
        <v>0</v>
      </c>
      <c r="T150" s="208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09" t="s">
        <v>167</v>
      </c>
      <c r="AT150" s="209" t="s">
        <v>113</v>
      </c>
      <c r="AU150" s="209" t="s">
        <v>78</v>
      </c>
      <c r="AY150" s="16" t="s">
        <v>110</v>
      </c>
      <c r="BE150" s="210">
        <f>IF(N150="základní",J150,0)</f>
        <v>0</v>
      </c>
      <c r="BF150" s="210">
        <f>IF(N150="snížená",J150,0)</f>
        <v>0</v>
      </c>
      <c r="BG150" s="210">
        <f>IF(N150="zákl. přenesená",J150,0)</f>
        <v>0</v>
      </c>
      <c r="BH150" s="210">
        <f>IF(N150="sníž. přenesená",J150,0)</f>
        <v>0</v>
      </c>
      <c r="BI150" s="210">
        <f>IF(N150="nulová",J150,0)</f>
        <v>0</v>
      </c>
      <c r="BJ150" s="16" t="s">
        <v>76</v>
      </c>
      <c r="BK150" s="210">
        <f>ROUND(I150*H150,2)</f>
        <v>0</v>
      </c>
      <c r="BL150" s="16" t="s">
        <v>167</v>
      </c>
      <c r="BM150" s="209" t="s">
        <v>286</v>
      </c>
    </row>
    <row r="151" s="13" customFormat="1">
      <c r="A151" s="13"/>
      <c r="B151" s="211"/>
      <c r="C151" s="212"/>
      <c r="D151" s="213" t="s">
        <v>119</v>
      </c>
      <c r="E151" s="214" t="s">
        <v>19</v>
      </c>
      <c r="F151" s="215" t="s">
        <v>287</v>
      </c>
      <c r="G151" s="212"/>
      <c r="H151" s="216">
        <v>5</v>
      </c>
      <c r="I151" s="217"/>
      <c r="J151" s="212"/>
      <c r="K151" s="212"/>
      <c r="L151" s="218"/>
      <c r="M151" s="219"/>
      <c r="N151" s="220"/>
      <c r="O151" s="220"/>
      <c r="P151" s="220"/>
      <c r="Q151" s="220"/>
      <c r="R151" s="220"/>
      <c r="S151" s="220"/>
      <c r="T151" s="22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22" t="s">
        <v>119</v>
      </c>
      <c r="AU151" s="222" t="s">
        <v>78</v>
      </c>
      <c r="AV151" s="13" t="s">
        <v>78</v>
      </c>
      <c r="AW151" s="13" t="s">
        <v>33</v>
      </c>
      <c r="AX151" s="13" t="s">
        <v>76</v>
      </c>
      <c r="AY151" s="222" t="s">
        <v>110</v>
      </c>
    </row>
    <row r="152" s="2" customFormat="1" ht="21.75" customHeight="1">
      <c r="A152" s="37"/>
      <c r="B152" s="38"/>
      <c r="C152" s="197" t="s">
        <v>288</v>
      </c>
      <c r="D152" s="197" t="s">
        <v>113</v>
      </c>
      <c r="E152" s="198" t="s">
        <v>289</v>
      </c>
      <c r="F152" s="199" t="s">
        <v>290</v>
      </c>
      <c r="G152" s="200" t="s">
        <v>166</v>
      </c>
      <c r="H152" s="201">
        <v>1</v>
      </c>
      <c r="I152" s="202"/>
      <c r="J152" s="203">
        <f>ROUND(I152*H152,2)</f>
        <v>0</v>
      </c>
      <c r="K152" s="204"/>
      <c r="L152" s="43"/>
      <c r="M152" s="205" t="s">
        <v>19</v>
      </c>
      <c r="N152" s="206" t="s">
        <v>42</v>
      </c>
      <c r="O152" s="83"/>
      <c r="P152" s="207">
        <f>O152*H152</f>
        <v>0</v>
      </c>
      <c r="Q152" s="207">
        <v>0.00098999999999999999</v>
      </c>
      <c r="R152" s="207">
        <f>Q152*H152</f>
        <v>0.00098999999999999999</v>
      </c>
      <c r="S152" s="207">
        <v>0</v>
      </c>
      <c r="T152" s="208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09" t="s">
        <v>167</v>
      </c>
      <c r="AT152" s="209" t="s">
        <v>113</v>
      </c>
      <c r="AU152" s="209" t="s">
        <v>78</v>
      </c>
      <c r="AY152" s="16" t="s">
        <v>110</v>
      </c>
      <c r="BE152" s="210">
        <f>IF(N152="základní",J152,0)</f>
        <v>0</v>
      </c>
      <c r="BF152" s="210">
        <f>IF(N152="snížená",J152,0)</f>
        <v>0</v>
      </c>
      <c r="BG152" s="210">
        <f>IF(N152="zákl. přenesená",J152,0)</f>
        <v>0</v>
      </c>
      <c r="BH152" s="210">
        <f>IF(N152="sníž. přenesená",J152,0)</f>
        <v>0</v>
      </c>
      <c r="BI152" s="210">
        <f>IF(N152="nulová",J152,0)</f>
        <v>0</v>
      </c>
      <c r="BJ152" s="16" t="s">
        <v>76</v>
      </c>
      <c r="BK152" s="210">
        <f>ROUND(I152*H152,2)</f>
        <v>0</v>
      </c>
      <c r="BL152" s="16" t="s">
        <v>167</v>
      </c>
      <c r="BM152" s="209" t="s">
        <v>291</v>
      </c>
    </row>
    <row r="153" s="2" customFormat="1" ht="21.75" customHeight="1">
      <c r="A153" s="37"/>
      <c r="B153" s="38"/>
      <c r="C153" s="197" t="s">
        <v>292</v>
      </c>
      <c r="D153" s="197" t="s">
        <v>113</v>
      </c>
      <c r="E153" s="198" t="s">
        <v>293</v>
      </c>
      <c r="F153" s="199" t="s">
        <v>294</v>
      </c>
      <c r="G153" s="200" t="s">
        <v>166</v>
      </c>
      <c r="H153" s="201">
        <v>1</v>
      </c>
      <c r="I153" s="202"/>
      <c r="J153" s="203">
        <f>ROUND(I153*H153,2)</f>
        <v>0</v>
      </c>
      <c r="K153" s="204"/>
      <c r="L153" s="43"/>
      <c r="M153" s="205" t="s">
        <v>19</v>
      </c>
      <c r="N153" s="206" t="s">
        <v>42</v>
      </c>
      <c r="O153" s="83"/>
      <c r="P153" s="207">
        <f>O153*H153</f>
        <v>0</v>
      </c>
      <c r="Q153" s="207">
        <v>0.0020400000000000001</v>
      </c>
      <c r="R153" s="207">
        <f>Q153*H153</f>
        <v>0.0020400000000000001</v>
      </c>
      <c r="S153" s="207">
        <v>0</v>
      </c>
      <c r="T153" s="208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09" t="s">
        <v>167</v>
      </c>
      <c r="AT153" s="209" t="s">
        <v>113</v>
      </c>
      <c r="AU153" s="209" t="s">
        <v>78</v>
      </c>
      <c r="AY153" s="16" t="s">
        <v>110</v>
      </c>
      <c r="BE153" s="210">
        <f>IF(N153="základní",J153,0)</f>
        <v>0</v>
      </c>
      <c r="BF153" s="210">
        <f>IF(N153="snížená",J153,0)</f>
        <v>0</v>
      </c>
      <c r="BG153" s="210">
        <f>IF(N153="zákl. přenesená",J153,0)</f>
        <v>0</v>
      </c>
      <c r="BH153" s="210">
        <f>IF(N153="sníž. přenesená",J153,0)</f>
        <v>0</v>
      </c>
      <c r="BI153" s="210">
        <f>IF(N153="nulová",J153,0)</f>
        <v>0</v>
      </c>
      <c r="BJ153" s="16" t="s">
        <v>76</v>
      </c>
      <c r="BK153" s="210">
        <f>ROUND(I153*H153,2)</f>
        <v>0</v>
      </c>
      <c r="BL153" s="16" t="s">
        <v>167</v>
      </c>
      <c r="BM153" s="209" t="s">
        <v>295</v>
      </c>
    </row>
    <row r="154" s="2" customFormat="1" ht="33" customHeight="1">
      <c r="A154" s="37"/>
      <c r="B154" s="38"/>
      <c r="C154" s="197" t="s">
        <v>296</v>
      </c>
      <c r="D154" s="197" t="s">
        <v>113</v>
      </c>
      <c r="E154" s="198" t="s">
        <v>297</v>
      </c>
      <c r="F154" s="199" t="s">
        <v>298</v>
      </c>
      <c r="G154" s="200" t="s">
        <v>187</v>
      </c>
      <c r="H154" s="201">
        <v>256.10000000000002</v>
      </c>
      <c r="I154" s="202"/>
      <c r="J154" s="203">
        <f>ROUND(I154*H154,2)</f>
        <v>0</v>
      </c>
      <c r="K154" s="204"/>
      <c r="L154" s="43"/>
      <c r="M154" s="205" t="s">
        <v>19</v>
      </c>
      <c r="N154" s="206" t="s">
        <v>42</v>
      </c>
      <c r="O154" s="83"/>
      <c r="P154" s="207">
        <f>O154*H154</f>
        <v>0</v>
      </c>
      <c r="Q154" s="207">
        <v>1.0000000000000001E-05</v>
      </c>
      <c r="R154" s="207">
        <f>Q154*H154</f>
        <v>0.0025610000000000003</v>
      </c>
      <c r="S154" s="207">
        <v>0</v>
      </c>
      <c r="T154" s="208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09" t="s">
        <v>167</v>
      </c>
      <c r="AT154" s="209" t="s">
        <v>113</v>
      </c>
      <c r="AU154" s="209" t="s">
        <v>78</v>
      </c>
      <c r="AY154" s="16" t="s">
        <v>110</v>
      </c>
      <c r="BE154" s="210">
        <f>IF(N154="základní",J154,0)</f>
        <v>0</v>
      </c>
      <c r="BF154" s="210">
        <f>IF(N154="snížená",J154,0)</f>
        <v>0</v>
      </c>
      <c r="BG154" s="210">
        <f>IF(N154="zákl. přenesená",J154,0)</f>
        <v>0</v>
      </c>
      <c r="BH154" s="210">
        <f>IF(N154="sníž. přenesená",J154,0)</f>
        <v>0</v>
      </c>
      <c r="BI154" s="210">
        <f>IF(N154="nulová",J154,0)</f>
        <v>0</v>
      </c>
      <c r="BJ154" s="16" t="s">
        <v>76</v>
      </c>
      <c r="BK154" s="210">
        <f>ROUND(I154*H154,2)</f>
        <v>0</v>
      </c>
      <c r="BL154" s="16" t="s">
        <v>167</v>
      </c>
      <c r="BM154" s="209" t="s">
        <v>299</v>
      </c>
    </row>
    <row r="155" s="13" customFormat="1">
      <c r="A155" s="13"/>
      <c r="B155" s="211"/>
      <c r="C155" s="212"/>
      <c r="D155" s="213" t="s">
        <v>119</v>
      </c>
      <c r="E155" s="214" t="s">
        <v>19</v>
      </c>
      <c r="F155" s="215" t="s">
        <v>300</v>
      </c>
      <c r="G155" s="212"/>
      <c r="H155" s="216">
        <v>256.10000000000002</v>
      </c>
      <c r="I155" s="217"/>
      <c r="J155" s="212"/>
      <c r="K155" s="212"/>
      <c r="L155" s="218"/>
      <c r="M155" s="219"/>
      <c r="N155" s="220"/>
      <c r="O155" s="220"/>
      <c r="P155" s="220"/>
      <c r="Q155" s="220"/>
      <c r="R155" s="220"/>
      <c r="S155" s="220"/>
      <c r="T155" s="22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22" t="s">
        <v>119</v>
      </c>
      <c r="AU155" s="222" t="s">
        <v>78</v>
      </c>
      <c r="AV155" s="13" t="s">
        <v>78</v>
      </c>
      <c r="AW155" s="13" t="s">
        <v>33</v>
      </c>
      <c r="AX155" s="13" t="s">
        <v>76</v>
      </c>
      <c r="AY155" s="222" t="s">
        <v>110</v>
      </c>
    </row>
    <row r="156" s="2" customFormat="1" ht="44.25" customHeight="1">
      <c r="A156" s="37"/>
      <c r="B156" s="38"/>
      <c r="C156" s="197" t="s">
        <v>301</v>
      </c>
      <c r="D156" s="197" t="s">
        <v>113</v>
      </c>
      <c r="E156" s="198" t="s">
        <v>302</v>
      </c>
      <c r="F156" s="199" t="s">
        <v>303</v>
      </c>
      <c r="G156" s="200" t="s">
        <v>134</v>
      </c>
      <c r="H156" s="201">
        <v>0.71699999999999997</v>
      </c>
      <c r="I156" s="202"/>
      <c r="J156" s="203">
        <f>ROUND(I156*H156,2)</f>
        <v>0</v>
      </c>
      <c r="K156" s="204"/>
      <c r="L156" s="43"/>
      <c r="M156" s="205" t="s">
        <v>19</v>
      </c>
      <c r="N156" s="206" t="s">
        <v>42</v>
      </c>
      <c r="O156" s="83"/>
      <c r="P156" s="207">
        <f>O156*H156</f>
        <v>0</v>
      </c>
      <c r="Q156" s="207">
        <v>0</v>
      </c>
      <c r="R156" s="207">
        <f>Q156*H156</f>
        <v>0</v>
      </c>
      <c r="S156" s="207">
        <v>0</v>
      </c>
      <c r="T156" s="208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09" t="s">
        <v>167</v>
      </c>
      <c r="AT156" s="209" t="s">
        <v>113</v>
      </c>
      <c r="AU156" s="209" t="s">
        <v>78</v>
      </c>
      <c r="AY156" s="16" t="s">
        <v>110</v>
      </c>
      <c r="BE156" s="210">
        <f>IF(N156="základní",J156,0)</f>
        <v>0</v>
      </c>
      <c r="BF156" s="210">
        <f>IF(N156="snížená",J156,0)</f>
        <v>0</v>
      </c>
      <c r="BG156" s="210">
        <f>IF(N156="zákl. přenesená",J156,0)</f>
        <v>0</v>
      </c>
      <c r="BH156" s="210">
        <f>IF(N156="sníž. přenesená",J156,0)</f>
        <v>0</v>
      </c>
      <c r="BI156" s="210">
        <f>IF(N156="nulová",J156,0)</f>
        <v>0</v>
      </c>
      <c r="BJ156" s="16" t="s">
        <v>76</v>
      </c>
      <c r="BK156" s="210">
        <f>ROUND(I156*H156,2)</f>
        <v>0</v>
      </c>
      <c r="BL156" s="16" t="s">
        <v>167</v>
      </c>
      <c r="BM156" s="209" t="s">
        <v>304</v>
      </c>
    </row>
    <row r="157" s="12" customFormat="1" ht="22.8" customHeight="1">
      <c r="A157" s="12"/>
      <c r="B157" s="181"/>
      <c r="C157" s="182"/>
      <c r="D157" s="183" t="s">
        <v>70</v>
      </c>
      <c r="E157" s="195" t="s">
        <v>305</v>
      </c>
      <c r="F157" s="195" t="s">
        <v>306</v>
      </c>
      <c r="G157" s="182"/>
      <c r="H157" s="182"/>
      <c r="I157" s="185"/>
      <c r="J157" s="196">
        <f>BK157</f>
        <v>0</v>
      </c>
      <c r="K157" s="182"/>
      <c r="L157" s="187"/>
      <c r="M157" s="188"/>
      <c r="N157" s="189"/>
      <c r="O157" s="189"/>
      <c r="P157" s="190">
        <f>SUM(P158:P162)</f>
        <v>0</v>
      </c>
      <c r="Q157" s="189"/>
      <c r="R157" s="190">
        <f>SUM(R158:R162)</f>
        <v>0</v>
      </c>
      <c r="S157" s="189"/>
      <c r="T157" s="191">
        <f>SUM(T158:T162)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92" t="s">
        <v>78</v>
      </c>
      <c r="AT157" s="193" t="s">
        <v>70</v>
      </c>
      <c r="AU157" s="193" t="s">
        <v>76</v>
      </c>
      <c r="AY157" s="192" t="s">
        <v>110</v>
      </c>
      <c r="BK157" s="194">
        <f>SUM(BK158:BK162)</f>
        <v>0</v>
      </c>
    </row>
    <row r="158" s="2" customFormat="1" ht="44.25" customHeight="1">
      <c r="A158" s="37"/>
      <c r="B158" s="38"/>
      <c r="C158" s="197" t="s">
        <v>307</v>
      </c>
      <c r="D158" s="197" t="s">
        <v>113</v>
      </c>
      <c r="E158" s="198" t="s">
        <v>308</v>
      </c>
      <c r="F158" s="199" t="s">
        <v>309</v>
      </c>
      <c r="G158" s="200" t="s">
        <v>166</v>
      </c>
      <c r="H158" s="201">
        <v>34</v>
      </c>
      <c r="I158" s="202"/>
      <c r="J158" s="203">
        <f>ROUND(I158*H158,2)</f>
        <v>0</v>
      </c>
      <c r="K158" s="204"/>
      <c r="L158" s="43"/>
      <c r="M158" s="205" t="s">
        <v>19</v>
      </c>
      <c r="N158" s="206" t="s">
        <v>42</v>
      </c>
      <c r="O158" s="83"/>
      <c r="P158" s="207">
        <f>O158*H158</f>
        <v>0</v>
      </c>
      <c r="Q158" s="207">
        <v>0</v>
      </c>
      <c r="R158" s="207">
        <f>Q158*H158</f>
        <v>0</v>
      </c>
      <c r="S158" s="207">
        <v>0</v>
      </c>
      <c r="T158" s="208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09" t="s">
        <v>167</v>
      </c>
      <c r="AT158" s="209" t="s">
        <v>113</v>
      </c>
      <c r="AU158" s="209" t="s">
        <v>78</v>
      </c>
      <c r="AY158" s="16" t="s">
        <v>110</v>
      </c>
      <c r="BE158" s="210">
        <f>IF(N158="základní",J158,0)</f>
        <v>0</v>
      </c>
      <c r="BF158" s="210">
        <f>IF(N158="snížená",J158,0)</f>
        <v>0</v>
      </c>
      <c r="BG158" s="210">
        <f>IF(N158="zákl. přenesená",J158,0)</f>
        <v>0</v>
      </c>
      <c r="BH158" s="210">
        <f>IF(N158="sníž. přenesená",J158,0)</f>
        <v>0</v>
      </c>
      <c r="BI158" s="210">
        <f>IF(N158="nulová",J158,0)</f>
        <v>0</v>
      </c>
      <c r="BJ158" s="16" t="s">
        <v>76</v>
      </c>
      <c r="BK158" s="210">
        <f>ROUND(I158*H158,2)</f>
        <v>0</v>
      </c>
      <c r="BL158" s="16" t="s">
        <v>167</v>
      </c>
      <c r="BM158" s="209" t="s">
        <v>310</v>
      </c>
    </row>
    <row r="159" s="2" customFormat="1" ht="33" customHeight="1">
      <c r="A159" s="37"/>
      <c r="B159" s="38"/>
      <c r="C159" s="223" t="s">
        <v>311</v>
      </c>
      <c r="D159" s="223" t="s">
        <v>312</v>
      </c>
      <c r="E159" s="224" t="s">
        <v>313</v>
      </c>
      <c r="F159" s="225" t="s">
        <v>314</v>
      </c>
      <c r="G159" s="226" t="s">
        <v>166</v>
      </c>
      <c r="H159" s="227">
        <v>34</v>
      </c>
      <c r="I159" s="228"/>
      <c r="J159" s="229">
        <f>ROUND(I159*H159,2)</f>
        <v>0</v>
      </c>
      <c r="K159" s="230"/>
      <c r="L159" s="231"/>
      <c r="M159" s="232" t="s">
        <v>19</v>
      </c>
      <c r="N159" s="233" t="s">
        <v>42</v>
      </c>
      <c r="O159" s="83"/>
      <c r="P159" s="207">
        <f>O159*H159</f>
        <v>0</v>
      </c>
      <c r="Q159" s="207">
        <v>0</v>
      </c>
      <c r="R159" s="207">
        <f>Q159*H159</f>
        <v>0</v>
      </c>
      <c r="S159" s="207">
        <v>0</v>
      </c>
      <c r="T159" s="208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09" t="s">
        <v>265</v>
      </c>
      <c r="AT159" s="209" t="s">
        <v>312</v>
      </c>
      <c r="AU159" s="209" t="s">
        <v>78</v>
      </c>
      <c r="AY159" s="16" t="s">
        <v>110</v>
      </c>
      <c r="BE159" s="210">
        <f>IF(N159="základní",J159,0)</f>
        <v>0</v>
      </c>
      <c r="BF159" s="210">
        <f>IF(N159="snížená",J159,0)</f>
        <v>0</v>
      </c>
      <c r="BG159" s="210">
        <f>IF(N159="zákl. přenesená",J159,0)</f>
        <v>0</v>
      </c>
      <c r="BH159" s="210">
        <f>IF(N159="sníž. přenesená",J159,0)</f>
        <v>0</v>
      </c>
      <c r="BI159" s="210">
        <f>IF(N159="nulová",J159,0)</f>
        <v>0</v>
      </c>
      <c r="BJ159" s="16" t="s">
        <v>76</v>
      </c>
      <c r="BK159" s="210">
        <f>ROUND(I159*H159,2)</f>
        <v>0</v>
      </c>
      <c r="BL159" s="16" t="s">
        <v>167</v>
      </c>
      <c r="BM159" s="209" t="s">
        <v>315</v>
      </c>
    </row>
    <row r="160" s="2" customFormat="1" ht="44.25" customHeight="1">
      <c r="A160" s="37"/>
      <c r="B160" s="38"/>
      <c r="C160" s="197" t="s">
        <v>316</v>
      </c>
      <c r="D160" s="197" t="s">
        <v>113</v>
      </c>
      <c r="E160" s="198" t="s">
        <v>317</v>
      </c>
      <c r="F160" s="199" t="s">
        <v>318</v>
      </c>
      <c r="G160" s="200" t="s">
        <v>166</v>
      </c>
      <c r="H160" s="201">
        <v>165.364</v>
      </c>
      <c r="I160" s="202"/>
      <c r="J160" s="203">
        <f>ROUND(I160*H160,2)</f>
        <v>0</v>
      </c>
      <c r="K160" s="204"/>
      <c r="L160" s="43"/>
      <c r="M160" s="205" t="s">
        <v>19</v>
      </c>
      <c r="N160" s="206" t="s">
        <v>42</v>
      </c>
      <c r="O160" s="83"/>
      <c r="P160" s="207">
        <f>O160*H160</f>
        <v>0</v>
      </c>
      <c r="Q160" s="207">
        <v>0</v>
      </c>
      <c r="R160" s="207">
        <f>Q160*H160</f>
        <v>0</v>
      </c>
      <c r="S160" s="207">
        <v>0</v>
      </c>
      <c r="T160" s="208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09" t="s">
        <v>167</v>
      </c>
      <c r="AT160" s="209" t="s">
        <v>113</v>
      </c>
      <c r="AU160" s="209" t="s">
        <v>78</v>
      </c>
      <c r="AY160" s="16" t="s">
        <v>110</v>
      </c>
      <c r="BE160" s="210">
        <f>IF(N160="základní",J160,0)</f>
        <v>0</v>
      </c>
      <c r="BF160" s="210">
        <f>IF(N160="snížená",J160,0)</f>
        <v>0</v>
      </c>
      <c r="BG160" s="210">
        <f>IF(N160="zákl. přenesená",J160,0)</f>
        <v>0</v>
      </c>
      <c r="BH160" s="210">
        <f>IF(N160="sníž. přenesená",J160,0)</f>
        <v>0</v>
      </c>
      <c r="BI160" s="210">
        <f>IF(N160="nulová",J160,0)</f>
        <v>0</v>
      </c>
      <c r="BJ160" s="16" t="s">
        <v>76</v>
      </c>
      <c r="BK160" s="210">
        <f>ROUND(I160*H160,2)</f>
        <v>0</v>
      </c>
      <c r="BL160" s="16" t="s">
        <v>167</v>
      </c>
      <c r="BM160" s="209" t="s">
        <v>319</v>
      </c>
    </row>
    <row r="161" s="13" customFormat="1">
      <c r="A161" s="13"/>
      <c r="B161" s="211"/>
      <c r="C161" s="212"/>
      <c r="D161" s="213" t="s">
        <v>119</v>
      </c>
      <c r="E161" s="214" t="s">
        <v>19</v>
      </c>
      <c r="F161" s="215" t="s">
        <v>320</v>
      </c>
      <c r="G161" s="212"/>
      <c r="H161" s="216">
        <v>165.364</v>
      </c>
      <c r="I161" s="217"/>
      <c r="J161" s="212"/>
      <c r="K161" s="212"/>
      <c r="L161" s="218"/>
      <c r="M161" s="219"/>
      <c r="N161" s="220"/>
      <c r="O161" s="220"/>
      <c r="P161" s="220"/>
      <c r="Q161" s="220"/>
      <c r="R161" s="220"/>
      <c r="S161" s="220"/>
      <c r="T161" s="22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22" t="s">
        <v>119</v>
      </c>
      <c r="AU161" s="222" t="s">
        <v>78</v>
      </c>
      <c r="AV161" s="13" t="s">
        <v>78</v>
      </c>
      <c r="AW161" s="13" t="s">
        <v>33</v>
      </c>
      <c r="AX161" s="13" t="s">
        <v>76</v>
      </c>
      <c r="AY161" s="222" t="s">
        <v>110</v>
      </c>
    </row>
    <row r="162" s="2" customFormat="1" ht="33" customHeight="1">
      <c r="A162" s="37"/>
      <c r="B162" s="38"/>
      <c r="C162" s="197" t="s">
        <v>321</v>
      </c>
      <c r="D162" s="197" t="s">
        <v>113</v>
      </c>
      <c r="E162" s="198" t="s">
        <v>322</v>
      </c>
      <c r="F162" s="199" t="s">
        <v>323</v>
      </c>
      <c r="G162" s="200" t="s">
        <v>324</v>
      </c>
      <c r="H162" s="201">
        <v>1</v>
      </c>
      <c r="I162" s="202"/>
      <c r="J162" s="203">
        <f>ROUND(I162*H162,2)</f>
        <v>0</v>
      </c>
      <c r="K162" s="204"/>
      <c r="L162" s="43"/>
      <c r="M162" s="205" t="s">
        <v>19</v>
      </c>
      <c r="N162" s="206" t="s">
        <v>42</v>
      </c>
      <c r="O162" s="83"/>
      <c r="P162" s="207">
        <f>O162*H162</f>
        <v>0</v>
      </c>
      <c r="Q162" s="207">
        <v>0</v>
      </c>
      <c r="R162" s="207">
        <f>Q162*H162</f>
        <v>0</v>
      </c>
      <c r="S162" s="207">
        <v>0</v>
      </c>
      <c r="T162" s="208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09" t="s">
        <v>167</v>
      </c>
      <c r="AT162" s="209" t="s">
        <v>113</v>
      </c>
      <c r="AU162" s="209" t="s">
        <v>78</v>
      </c>
      <c r="AY162" s="16" t="s">
        <v>110</v>
      </c>
      <c r="BE162" s="210">
        <f>IF(N162="základní",J162,0)</f>
        <v>0</v>
      </c>
      <c r="BF162" s="210">
        <f>IF(N162="snížená",J162,0)</f>
        <v>0</v>
      </c>
      <c r="BG162" s="210">
        <f>IF(N162="zákl. přenesená",J162,0)</f>
        <v>0</v>
      </c>
      <c r="BH162" s="210">
        <f>IF(N162="sníž. přenesená",J162,0)</f>
        <v>0</v>
      </c>
      <c r="BI162" s="210">
        <f>IF(N162="nulová",J162,0)</f>
        <v>0</v>
      </c>
      <c r="BJ162" s="16" t="s">
        <v>76</v>
      </c>
      <c r="BK162" s="210">
        <f>ROUND(I162*H162,2)</f>
        <v>0</v>
      </c>
      <c r="BL162" s="16" t="s">
        <v>167</v>
      </c>
      <c r="BM162" s="209" t="s">
        <v>325</v>
      </c>
    </row>
    <row r="163" s="12" customFormat="1" ht="22.8" customHeight="1">
      <c r="A163" s="12"/>
      <c r="B163" s="181"/>
      <c r="C163" s="182"/>
      <c r="D163" s="183" t="s">
        <v>70</v>
      </c>
      <c r="E163" s="195" t="s">
        <v>326</v>
      </c>
      <c r="F163" s="195" t="s">
        <v>327</v>
      </c>
      <c r="G163" s="182"/>
      <c r="H163" s="182"/>
      <c r="I163" s="185"/>
      <c r="J163" s="196">
        <f>BK163</f>
        <v>0</v>
      </c>
      <c r="K163" s="182"/>
      <c r="L163" s="187"/>
      <c r="M163" s="188"/>
      <c r="N163" s="189"/>
      <c r="O163" s="189"/>
      <c r="P163" s="190">
        <f>SUM(P164:P172)</f>
        <v>0</v>
      </c>
      <c r="Q163" s="189"/>
      <c r="R163" s="190">
        <f>SUM(R164:R172)</f>
        <v>1.56563075</v>
      </c>
      <c r="S163" s="189"/>
      <c r="T163" s="191">
        <f>SUM(T164:T172)</f>
        <v>0.46112429999999999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92" t="s">
        <v>78</v>
      </c>
      <c r="AT163" s="193" t="s">
        <v>70</v>
      </c>
      <c r="AU163" s="193" t="s">
        <v>76</v>
      </c>
      <c r="AY163" s="192" t="s">
        <v>110</v>
      </c>
      <c r="BK163" s="194">
        <f>SUM(BK164:BK172)</f>
        <v>0</v>
      </c>
    </row>
    <row r="164" s="2" customFormat="1" ht="33" customHeight="1">
      <c r="A164" s="37"/>
      <c r="B164" s="38"/>
      <c r="C164" s="197" t="s">
        <v>328</v>
      </c>
      <c r="D164" s="197" t="s">
        <v>113</v>
      </c>
      <c r="E164" s="198" t="s">
        <v>329</v>
      </c>
      <c r="F164" s="199" t="s">
        <v>330</v>
      </c>
      <c r="G164" s="200" t="s">
        <v>116</v>
      </c>
      <c r="H164" s="201">
        <v>219.583</v>
      </c>
      <c r="I164" s="202"/>
      <c r="J164" s="203">
        <f>ROUND(I164*H164,2)</f>
        <v>0</v>
      </c>
      <c r="K164" s="204"/>
      <c r="L164" s="43"/>
      <c r="M164" s="205" t="s">
        <v>19</v>
      </c>
      <c r="N164" s="206" t="s">
        <v>42</v>
      </c>
      <c r="O164" s="83"/>
      <c r="P164" s="207">
        <f>O164*H164</f>
        <v>0</v>
      </c>
      <c r="Q164" s="207">
        <v>0.00125</v>
      </c>
      <c r="R164" s="207">
        <f>Q164*H164</f>
        <v>0.27447874999999999</v>
      </c>
      <c r="S164" s="207">
        <v>0</v>
      </c>
      <c r="T164" s="208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09" t="s">
        <v>167</v>
      </c>
      <c r="AT164" s="209" t="s">
        <v>113</v>
      </c>
      <c r="AU164" s="209" t="s">
        <v>78</v>
      </c>
      <c r="AY164" s="16" t="s">
        <v>110</v>
      </c>
      <c r="BE164" s="210">
        <f>IF(N164="základní",J164,0)</f>
        <v>0</v>
      </c>
      <c r="BF164" s="210">
        <f>IF(N164="snížená",J164,0)</f>
        <v>0</v>
      </c>
      <c r="BG164" s="210">
        <f>IF(N164="zákl. přenesená",J164,0)</f>
        <v>0</v>
      </c>
      <c r="BH164" s="210">
        <f>IF(N164="sníž. přenesená",J164,0)</f>
        <v>0</v>
      </c>
      <c r="BI164" s="210">
        <f>IF(N164="nulová",J164,0)</f>
        <v>0</v>
      </c>
      <c r="BJ164" s="16" t="s">
        <v>76</v>
      </c>
      <c r="BK164" s="210">
        <f>ROUND(I164*H164,2)</f>
        <v>0</v>
      </c>
      <c r="BL164" s="16" t="s">
        <v>167</v>
      </c>
      <c r="BM164" s="209" t="s">
        <v>331</v>
      </c>
    </row>
    <row r="165" s="14" customFormat="1">
      <c r="A165" s="14"/>
      <c r="B165" s="234"/>
      <c r="C165" s="235"/>
      <c r="D165" s="213" t="s">
        <v>119</v>
      </c>
      <c r="E165" s="236" t="s">
        <v>19</v>
      </c>
      <c r="F165" s="237" t="s">
        <v>332</v>
      </c>
      <c r="G165" s="235"/>
      <c r="H165" s="236" t="s">
        <v>19</v>
      </c>
      <c r="I165" s="238"/>
      <c r="J165" s="235"/>
      <c r="K165" s="235"/>
      <c r="L165" s="239"/>
      <c r="M165" s="240"/>
      <c r="N165" s="241"/>
      <c r="O165" s="241"/>
      <c r="P165" s="241"/>
      <c r="Q165" s="241"/>
      <c r="R165" s="241"/>
      <c r="S165" s="241"/>
      <c r="T165" s="24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3" t="s">
        <v>119</v>
      </c>
      <c r="AU165" s="243" t="s">
        <v>78</v>
      </c>
      <c r="AV165" s="14" t="s">
        <v>76</v>
      </c>
      <c r="AW165" s="14" t="s">
        <v>33</v>
      </c>
      <c r="AX165" s="14" t="s">
        <v>71</v>
      </c>
      <c r="AY165" s="243" t="s">
        <v>110</v>
      </c>
    </row>
    <row r="166" s="13" customFormat="1">
      <c r="A166" s="13"/>
      <c r="B166" s="211"/>
      <c r="C166" s="212"/>
      <c r="D166" s="213" t="s">
        <v>119</v>
      </c>
      <c r="E166" s="214" t="s">
        <v>19</v>
      </c>
      <c r="F166" s="215" t="s">
        <v>333</v>
      </c>
      <c r="G166" s="212"/>
      <c r="H166" s="216">
        <v>219.583</v>
      </c>
      <c r="I166" s="217"/>
      <c r="J166" s="212"/>
      <c r="K166" s="212"/>
      <c r="L166" s="218"/>
      <c r="M166" s="219"/>
      <c r="N166" s="220"/>
      <c r="O166" s="220"/>
      <c r="P166" s="220"/>
      <c r="Q166" s="220"/>
      <c r="R166" s="220"/>
      <c r="S166" s="220"/>
      <c r="T166" s="22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22" t="s">
        <v>119</v>
      </c>
      <c r="AU166" s="222" t="s">
        <v>78</v>
      </c>
      <c r="AV166" s="13" t="s">
        <v>78</v>
      </c>
      <c r="AW166" s="13" t="s">
        <v>33</v>
      </c>
      <c r="AX166" s="13" t="s">
        <v>76</v>
      </c>
      <c r="AY166" s="222" t="s">
        <v>110</v>
      </c>
    </row>
    <row r="167" s="2" customFormat="1" ht="21.75" customHeight="1">
      <c r="A167" s="37"/>
      <c r="B167" s="38"/>
      <c r="C167" s="223" t="s">
        <v>334</v>
      </c>
      <c r="D167" s="223" t="s">
        <v>312</v>
      </c>
      <c r="E167" s="224" t="s">
        <v>335</v>
      </c>
      <c r="F167" s="225" t="s">
        <v>336</v>
      </c>
      <c r="G167" s="226" t="s">
        <v>116</v>
      </c>
      <c r="H167" s="227">
        <v>161.39400000000001</v>
      </c>
      <c r="I167" s="228"/>
      <c r="J167" s="229">
        <f>ROUND(I167*H167,2)</f>
        <v>0</v>
      </c>
      <c r="K167" s="230"/>
      <c r="L167" s="231"/>
      <c r="M167" s="232" t="s">
        <v>19</v>
      </c>
      <c r="N167" s="233" t="s">
        <v>42</v>
      </c>
      <c r="O167" s="83"/>
      <c r="P167" s="207">
        <f>O167*H167</f>
        <v>0</v>
      </c>
      <c r="Q167" s="207">
        <v>0.0080000000000000002</v>
      </c>
      <c r="R167" s="207">
        <f>Q167*H167</f>
        <v>1.2911520000000001</v>
      </c>
      <c r="S167" s="207">
        <v>0</v>
      </c>
      <c r="T167" s="208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09" t="s">
        <v>265</v>
      </c>
      <c r="AT167" s="209" t="s">
        <v>312</v>
      </c>
      <c r="AU167" s="209" t="s">
        <v>78</v>
      </c>
      <c r="AY167" s="16" t="s">
        <v>110</v>
      </c>
      <c r="BE167" s="210">
        <f>IF(N167="základní",J167,0)</f>
        <v>0</v>
      </c>
      <c r="BF167" s="210">
        <f>IF(N167="snížená",J167,0)</f>
        <v>0</v>
      </c>
      <c r="BG167" s="210">
        <f>IF(N167="zákl. přenesená",J167,0)</f>
        <v>0</v>
      </c>
      <c r="BH167" s="210">
        <f>IF(N167="sníž. přenesená",J167,0)</f>
        <v>0</v>
      </c>
      <c r="BI167" s="210">
        <f>IF(N167="nulová",J167,0)</f>
        <v>0</v>
      </c>
      <c r="BJ167" s="16" t="s">
        <v>76</v>
      </c>
      <c r="BK167" s="210">
        <f>ROUND(I167*H167,2)</f>
        <v>0</v>
      </c>
      <c r="BL167" s="16" t="s">
        <v>167</v>
      </c>
      <c r="BM167" s="209" t="s">
        <v>337</v>
      </c>
    </row>
    <row r="168" s="14" customFormat="1">
      <c r="A168" s="14"/>
      <c r="B168" s="234"/>
      <c r="C168" s="235"/>
      <c r="D168" s="213" t="s">
        <v>119</v>
      </c>
      <c r="E168" s="236" t="s">
        <v>19</v>
      </c>
      <c r="F168" s="237" t="s">
        <v>332</v>
      </c>
      <c r="G168" s="235"/>
      <c r="H168" s="236" t="s">
        <v>19</v>
      </c>
      <c r="I168" s="238"/>
      <c r="J168" s="235"/>
      <c r="K168" s="235"/>
      <c r="L168" s="239"/>
      <c r="M168" s="240"/>
      <c r="N168" s="241"/>
      <c r="O168" s="241"/>
      <c r="P168" s="241"/>
      <c r="Q168" s="241"/>
      <c r="R168" s="241"/>
      <c r="S168" s="241"/>
      <c r="T168" s="24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3" t="s">
        <v>119</v>
      </c>
      <c r="AU168" s="243" t="s">
        <v>78</v>
      </c>
      <c r="AV168" s="14" t="s">
        <v>76</v>
      </c>
      <c r="AW168" s="14" t="s">
        <v>33</v>
      </c>
      <c r="AX168" s="14" t="s">
        <v>71</v>
      </c>
      <c r="AY168" s="243" t="s">
        <v>110</v>
      </c>
    </row>
    <row r="169" s="13" customFormat="1">
      <c r="A169" s="13"/>
      <c r="B169" s="211"/>
      <c r="C169" s="212"/>
      <c r="D169" s="213" t="s">
        <v>119</v>
      </c>
      <c r="E169" s="214" t="s">
        <v>19</v>
      </c>
      <c r="F169" s="215" t="s">
        <v>338</v>
      </c>
      <c r="G169" s="212"/>
      <c r="H169" s="216">
        <v>161.39400000000001</v>
      </c>
      <c r="I169" s="217"/>
      <c r="J169" s="212"/>
      <c r="K169" s="212"/>
      <c r="L169" s="218"/>
      <c r="M169" s="219"/>
      <c r="N169" s="220"/>
      <c r="O169" s="220"/>
      <c r="P169" s="220"/>
      <c r="Q169" s="220"/>
      <c r="R169" s="220"/>
      <c r="S169" s="220"/>
      <c r="T169" s="22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22" t="s">
        <v>119</v>
      </c>
      <c r="AU169" s="222" t="s">
        <v>78</v>
      </c>
      <c r="AV169" s="13" t="s">
        <v>78</v>
      </c>
      <c r="AW169" s="13" t="s">
        <v>33</v>
      </c>
      <c r="AX169" s="13" t="s">
        <v>76</v>
      </c>
      <c r="AY169" s="222" t="s">
        <v>110</v>
      </c>
    </row>
    <row r="170" s="2" customFormat="1" ht="21.75" customHeight="1">
      <c r="A170" s="37"/>
      <c r="B170" s="38"/>
      <c r="C170" s="197" t="s">
        <v>339</v>
      </c>
      <c r="D170" s="197" t="s">
        <v>113</v>
      </c>
      <c r="E170" s="198" t="s">
        <v>340</v>
      </c>
      <c r="F170" s="199" t="s">
        <v>341</v>
      </c>
      <c r="G170" s="200" t="s">
        <v>116</v>
      </c>
      <c r="H170" s="201">
        <v>219.583</v>
      </c>
      <c r="I170" s="202"/>
      <c r="J170" s="203">
        <f>ROUND(I170*H170,2)</f>
        <v>0</v>
      </c>
      <c r="K170" s="204"/>
      <c r="L170" s="43"/>
      <c r="M170" s="205" t="s">
        <v>19</v>
      </c>
      <c r="N170" s="206" t="s">
        <v>42</v>
      </c>
      <c r="O170" s="83"/>
      <c r="P170" s="207">
        <f>O170*H170</f>
        <v>0</v>
      </c>
      <c r="Q170" s="207">
        <v>0</v>
      </c>
      <c r="R170" s="207">
        <f>Q170*H170</f>
        <v>0</v>
      </c>
      <c r="S170" s="207">
        <v>0.0020999999999999999</v>
      </c>
      <c r="T170" s="208">
        <f>S170*H170</f>
        <v>0.46112429999999999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09" t="s">
        <v>167</v>
      </c>
      <c r="AT170" s="209" t="s">
        <v>113</v>
      </c>
      <c r="AU170" s="209" t="s">
        <v>78</v>
      </c>
      <c r="AY170" s="16" t="s">
        <v>110</v>
      </c>
      <c r="BE170" s="210">
        <f>IF(N170="základní",J170,0)</f>
        <v>0</v>
      </c>
      <c r="BF170" s="210">
        <f>IF(N170="snížená",J170,0)</f>
        <v>0</v>
      </c>
      <c r="BG170" s="210">
        <f>IF(N170="zákl. přenesená",J170,0)</f>
        <v>0</v>
      </c>
      <c r="BH170" s="210">
        <f>IF(N170="sníž. přenesená",J170,0)</f>
        <v>0</v>
      </c>
      <c r="BI170" s="210">
        <f>IF(N170="nulová",J170,0)</f>
        <v>0</v>
      </c>
      <c r="BJ170" s="16" t="s">
        <v>76</v>
      </c>
      <c r="BK170" s="210">
        <f>ROUND(I170*H170,2)</f>
        <v>0</v>
      </c>
      <c r="BL170" s="16" t="s">
        <v>167</v>
      </c>
      <c r="BM170" s="209" t="s">
        <v>342</v>
      </c>
    </row>
    <row r="171" s="13" customFormat="1">
      <c r="A171" s="13"/>
      <c r="B171" s="211"/>
      <c r="C171" s="212"/>
      <c r="D171" s="213" t="s">
        <v>119</v>
      </c>
      <c r="E171" s="214" t="s">
        <v>19</v>
      </c>
      <c r="F171" s="215" t="s">
        <v>333</v>
      </c>
      <c r="G171" s="212"/>
      <c r="H171" s="216">
        <v>219.583</v>
      </c>
      <c r="I171" s="217"/>
      <c r="J171" s="212"/>
      <c r="K171" s="212"/>
      <c r="L171" s="218"/>
      <c r="M171" s="219"/>
      <c r="N171" s="220"/>
      <c r="O171" s="220"/>
      <c r="P171" s="220"/>
      <c r="Q171" s="220"/>
      <c r="R171" s="220"/>
      <c r="S171" s="220"/>
      <c r="T171" s="22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22" t="s">
        <v>119</v>
      </c>
      <c r="AU171" s="222" t="s">
        <v>78</v>
      </c>
      <c r="AV171" s="13" t="s">
        <v>78</v>
      </c>
      <c r="AW171" s="13" t="s">
        <v>33</v>
      </c>
      <c r="AX171" s="13" t="s">
        <v>76</v>
      </c>
      <c r="AY171" s="222" t="s">
        <v>110</v>
      </c>
    </row>
    <row r="172" s="2" customFormat="1" ht="33" customHeight="1">
      <c r="A172" s="37"/>
      <c r="B172" s="38"/>
      <c r="C172" s="197" t="s">
        <v>343</v>
      </c>
      <c r="D172" s="197" t="s">
        <v>113</v>
      </c>
      <c r="E172" s="198" t="s">
        <v>344</v>
      </c>
      <c r="F172" s="199" t="s">
        <v>345</v>
      </c>
      <c r="G172" s="200" t="s">
        <v>324</v>
      </c>
      <c r="H172" s="201">
        <v>1</v>
      </c>
      <c r="I172" s="202"/>
      <c r="J172" s="203">
        <f>ROUND(I172*H172,2)</f>
        <v>0</v>
      </c>
      <c r="K172" s="204"/>
      <c r="L172" s="43"/>
      <c r="M172" s="205" t="s">
        <v>19</v>
      </c>
      <c r="N172" s="206" t="s">
        <v>42</v>
      </c>
      <c r="O172" s="83"/>
      <c r="P172" s="207">
        <f>O172*H172</f>
        <v>0</v>
      </c>
      <c r="Q172" s="207">
        <v>0</v>
      </c>
      <c r="R172" s="207">
        <f>Q172*H172</f>
        <v>0</v>
      </c>
      <c r="S172" s="207">
        <v>0</v>
      </c>
      <c r="T172" s="208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09" t="s">
        <v>167</v>
      </c>
      <c r="AT172" s="209" t="s">
        <v>113</v>
      </c>
      <c r="AU172" s="209" t="s">
        <v>78</v>
      </c>
      <c r="AY172" s="16" t="s">
        <v>110</v>
      </c>
      <c r="BE172" s="210">
        <f>IF(N172="základní",J172,0)</f>
        <v>0</v>
      </c>
      <c r="BF172" s="210">
        <f>IF(N172="snížená",J172,0)</f>
        <v>0</v>
      </c>
      <c r="BG172" s="210">
        <f>IF(N172="zákl. přenesená",J172,0)</f>
        <v>0</v>
      </c>
      <c r="BH172" s="210">
        <f>IF(N172="sníž. přenesená",J172,0)</f>
        <v>0</v>
      </c>
      <c r="BI172" s="210">
        <f>IF(N172="nulová",J172,0)</f>
        <v>0</v>
      </c>
      <c r="BJ172" s="16" t="s">
        <v>76</v>
      </c>
      <c r="BK172" s="210">
        <f>ROUND(I172*H172,2)</f>
        <v>0</v>
      </c>
      <c r="BL172" s="16" t="s">
        <v>167</v>
      </c>
      <c r="BM172" s="209" t="s">
        <v>346</v>
      </c>
    </row>
    <row r="173" s="12" customFormat="1" ht="22.8" customHeight="1">
      <c r="A173" s="12"/>
      <c r="B173" s="181"/>
      <c r="C173" s="182"/>
      <c r="D173" s="183" t="s">
        <v>70</v>
      </c>
      <c r="E173" s="195" t="s">
        <v>347</v>
      </c>
      <c r="F173" s="195" t="s">
        <v>348</v>
      </c>
      <c r="G173" s="182"/>
      <c r="H173" s="182"/>
      <c r="I173" s="185"/>
      <c r="J173" s="196">
        <f>BK173</f>
        <v>0</v>
      </c>
      <c r="K173" s="182"/>
      <c r="L173" s="187"/>
      <c r="M173" s="188"/>
      <c r="N173" s="189"/>
      <c r="O173" s="189"/>
      <c r="P173" s="190">
        <f>SUM(P174:P175)</f>
        <v>0</v>
      </c>
      <c r="Q173" s="189"/>
      <c r="R173" s="190">
        <f>SUM(R174:R175)</f>
        <v>0.13103999999999999</v>
      </c>
      <c r="S173" s="189"/>
      <c r="T173" s="191">
        <f>SUM(T174:T175)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92" t="s">
        <v>76</v>
      </c>
      <c r="AT173" s="193" t="s">
        <v>70</v>
      </c>
      <c r="AU173" s="193" t="s">
        <v>76</v>
      </c>
      <c r="AY173" s="192" t="s">
        <v>110</v>
      </c>
      <c r="BK173" s="194">
        <f>SUM(BK174:BK175)</f>
        <v>0</v>
      </c>
    </row>
    <row r="174" s="2" customFormat="1" ht="33" customHeight="1">
      <c r="A174" s="37"/>
      <c r="B174" s="38"/>
      <c r="C174" s="197" t="s">
        <v>349</v>
      </c>
      <c r="D174" s="197" t="s">
        <v>113</v>
      </c>
      <c r="E174" s="198" t="s">
        <v>350</v>
      </c>
      <c r="F174" s="199" t="s">
        <v>351</v>
      </c>
      <c r="G174" s="200" t="s">
        <v>116</v>
      </c>
      <c r="H174" s="201">
        <v>504</v>
      </c>
      <c r="I174" s="202"/>
      <c r="J174" s="203">
        <f>ROUND(I174*H174,2)</f>
        <v>0</v>
      </c>
      <c r="K174" s="204"/>
      <c r="L174" s="43"/>
      <c r="M174" s="205" t="s">
        <v>19</v>
      </c>
      <c r="N174" s="206" t="s">
        <v>42</v>
      </c>
      <c r="O174" s="83"/>
      <c r="P174" s="207">
        <f>O174*H174</f>
        <v>0</v>
      </c>
      <c r="Q174" s="207">
        <v>0.00025999999999999998</v>
      </c>
      <c r="R174" s="207">
        <f>Q174*H174</f>
        <v>0.13103999999999999</v>
      </c>
      <c r="S174" s="207">
        <v>0</v>
      </c>
      <c r="T174" s="208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09" t="s">
        <v>117</v>
      </c>
      <c r="AT174" s="209" t="s">
        <v>113</v>
      </c>
      <c r="AU174" s="209" t="s">
        <v>78</v>
      </c>
      <c r="AY174" s="16" t="s">
        <v>110</v>
      </c>
      <c r="BE174" s="210">
        <f>IF(N174="základní",J174,0)</f>
        <v>0</v>
      </c>
      <c r="BF174" s="210">
        <f>IF(N174="snížená",J174,0)</f>
        <v>0</v>
      </c>
      <c r="BG174" s="210">
        <f>IF(N174="zákl. přenesená",J174,0)</f>
        <v>0</v>
      </c>
      <c r="BH174" s="210">
        <f>IF(N174="sníž. přenesená",J174,0)</f>
        <v>0</v>
      </c>
      <c r="BI174" s="210">
        <f>IF(N174="nulová",J174,0)</f>
        <v>0</v>
      </c>
      <c r="BJ174" s="16" t="s">
        <v>76</v>
      </c>
      <c r="BK174" s="210">
        <f>ROUND(I174*H174,2)</f>
        <v>0</v>
      </c>
      <c r="BL174" s="16" t="s">
        <v>117</v>
      </c>
      <c r="BM174" s="209" t="s">
        <v>352</v>
      </c>
    </row>
    <row r="175" s="13" customFormat="1">
      <c r="A175" s="13"/>
      <c r="B175" s="211"/>
      <c r="C175" s="212"/>
      <c r="D175" s="213" t="s">
        <v>119</v>
      </c>
      <c r="E175" s="214" t="s">
        <v>19</v>
      </c>
      <c r="F175" s="215" t="s">
        <v>353</v>
      </c>
      <c r="G175" s="212"/>
      <c r="H175" s="216">
        <v>504</v>
      </c>
      <c r="I175" s="217"/>
      <c r="J175" s="212"/>
      <c r="K175" s="212"/>
      <c r="L175" s="218"/>
      <c r="M175" s="219"/>
      <c r="N175" s="220"/>
      <c r="O175" s="220"/>
      <c r="P175" s="220"/>
      <c r="Q175" s="220"/>
      <c r="R175" s="220"/>
      <c r="S175" s="220"/>
      <c r="T175" s="22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22" t="s">
        <v>119</v>
      </c>
      <c r="AU175" s="222" t="s">
        <v>78</v>
      </c>
      <c r="AV175" s="13" t="s">
        <v>78</v>
      </c>
      <c r="AW175" s="13" t="s">
        <v>33</v>
      </c>
      <c r="AX175" s="13" t="s">
        <v>76</v>
      </c>
      <c r="AY175" s="222" t="s">
        <v>110</v>
      </c>
    </row>
    <row r="176" s="12" customFormat="1" ht="25.92" customHeight="1">
      <c r="A176" s="12"/>
      <c r="B176" s="181"/>
      <c r="C176" s="182"/>
      <c r="D176" s="183" t="s">
        <v>70</v>
      </c>
      <c r="E176" s="184" t="s">
        <v>354</v>
      </c>
      <c r="F176" s="184" t="s">
        <v>355</v>
      </c>
      <c r="G176" s="182"/>
      <c r="H176" s="182"/>
      <c r="I176" s="185"/>
      <c r="J176" s="186">
        <f>BK176</f>
        <v>0</v>
      </c>
      <c r="K176" s="182"/>
      <c r="L176" s="187"/>
      <c r="M176" s="188"/>
      <c r="N176" s="189"/>
      <c r="O176" s="189"/>
      <c r="P176" s="190">
        <f>P177</f>
        <v>0</v>
      </c>
      <c r="Q176" s="189"/>
      <c r="R176" s="190">
        <f>R177</f>
        <v>0</v>
      </c>
      <c r="S176" s="189"/>
      <c r="T176" s="191">
        <f>T177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92" t="s">
        <v>117</v>
      </c>
      <c r="AT176" s="193" t="s">
        <v>70</v>
      </c>
      <c r="AU176" s="193" t="s">
        <v>71</v>
      </c>
      <c r="AY176" s="192" t="s">
        <v>110</v>
      </c>
      <c r="BK176" s="194">
        <f>BK177</f>
        <v>0</v>
      </c>
    </row>
    <row r="177" s="2" customFormat="1" ht="21.75" customHeight="1">
      <c r="A177" s="37"/>
      <c r="B177" s="38"/>
      <c r="C177" s="197" t="s">
        <v>356</v>
      </c>
      <c r="D177" s="197" t="s">
        <v>113</v>
      </c>
      <c r="E177" s="198" t="s">
        <v>357</v>
      </c>
      <c r="F177" s="199" t="s">
        <v>358</v>
      </c>
      <c r="G177" s="200" t="s">
        <v>324</v>
      </c>
      <c r="H177" s="201">
        <v>1</v>
      </c>
      <c r="I177" s="202"/>
      <c r="J177" s="203">
        <f>ROUND(I177*H177,2)</f>
        <v>0</v>
      </c>
      <c r="K177" s="204"/>
      <c r="L177" s="43"/>
      <c r="M177" s="244" t="s">
        <v>19</v>
      </c>
      <c r="N177" s="245" t="s">
        <v>42</v>
      </c>
      <c r="O177" s="246"/>
      <c r="P177" s="247">
        <f>O177*H177</f>
        <v>0</v>
      </c>
      <c r="Q177" s="247">
        <v>0</v>
      </c>
      <c r="R177" s="247">
        <f>Q177*H177</f>
        <v>0</v>
      </c>
      <c r="S177" s="247">
        <v>0</v>
      </c>
      <c r="T177" s="248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09" t="s">
        <v>359</v>
      </c>
      <c r="AT177" s="209" t="s">
        <v>113</v>
      </c>
      <c r="AU177" s="209" t="s">
        <v>76</v>
      </c>
      <c r="AY177" s="16" t="s">
        <v>110</v>
      </c>
      <c r="BE177" s="210">
        <f>IF(N177="základní",J177,0)</f>
        <v>0</v>
      </c>
      <c r="BF177" s="210">
        <f>IF(N177="snížená",J177,0)</f>
        <v>0</v>
      </c>
      <c r="BG177" s="210">
        <f>IF(N177="zákl. přenesená",J177,0)</f>
        <v>0</v>
      </c>
      <c r="BH177" s="210">
        <f>IF(N177="sníž. přenesená",J177,0)</f>
        <v>0</v>
      </c>
      <c r="BI177" s="210">
        <f>IF(N177="nulová",J177,0)</f>
        <v>0</v>
      </c>
      <c r="BJ177" s="16" t="s">
        <v>76</v>
      </c>
      <c r="BK177" s="210">
        <f>ROUND(I177*H177,2)</f>
        <v>0</v>
      </c>
      <c r="BL177" s="16" t="s">
        <v>359</v>
      </c>
      <c r="BM177" s="209" t="s">
        <v>360</v>
      </c>
    </row>
    <row r="178" s="2" customFormat="1" ht="6.96" customHeight="1">
      <c r="A178" s="37"/>
      <c r="B178" s="58"/>
      <c r="C178" s="59"/>
      <c r="D178" s="59"/>
      <c r="E178" s="59"/>
      <c r="F178" s="59"/>
      <c r="G178" s="59"/>
      <c r="H178" s="59"/>
      <c r="I178" s="59"/>
      <c r="J178" s="59"/>
      <c r="K178" s="59"/>
      <c r="L178" s="43"/>
      <c r="M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</row>
  </sheetData>
  <sheetProtection sheet="1" autoFilter="0" formatColumns="0" formatRows="0" objects="1" scenarios="1" spinCount="100000" saltValue="MP9EU5TYw+XthLQJsFmVldQp/U6sgBldfeZg8AXUCj4W8QyAPIISMCG8psIdQE0k0l/z0Fsl1pU2cA+eukMutA==" hashValue="p7Yhzn6c3iBny0Wo183l8g092tUcQPy1pfuTAImE5pNWEuJVZp4bjScRgn2Dh6Uw/OEyg87TepmFpnH/bMN5ow==" algorithmName="SHA-512" password="CC35"/>
  <autoFilter ref="C83:K177"/>
  <mergeCells count="6">
    <mergeCell ref="E7:H7"/>
    <mergeCell ref="E16:H16"/>
    <mergeCell ref="E25:H25"/>
    <mergeCell ref="E46:H46"/>
    <mergeCell ref="E76:H7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DESKTOP-25MFG0R\Radek</dc:creator>
  <cp:lastModifiedBy>DESKTOP-25MFG0R\Radek</cp:lastModifiedBy>
  <dcterms:created xsi:type="dcterms:W3CDTF">2026-04-12T15:09:54Z</dcterms:created>
  <dcterms:modified xsi:type="dcterms:W3CDTF">2026-04-12T15:09:56Z</dcterms:modified>
</cp:coreProperties>
</file>